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codeName="ThisWorkbook" autoCompressPictures="0"/>
  <bookViews>
    <workbookView xWindow="480" yWindow="320" windowWidth="18200" windowHeight="11580"/>
  </bookViews>
  <sheets>
    <sheet name="BS-AE" sheetId="1" r:id="rId1"/>
    <sheet name="ABET BS-AE" sheetId="4" r:id="rId2"/>
    <sheet name="MS-AE " sheetId="13" r:id="rId3"/>
    <sheet name="EngrDegree" sheetId="14" r:id="rId4"/>
    <sheet name="Space Systems Courses" sheetId="7" r:id="rId5"/>
    <sheet name="Test" sheetId="6" state="hidden" r:id="rId6"/>
    <sheet name="Test2" sheetId="15" state="hidden" r:id="rId7"/>
  </sheets>
  <definedNames>
    <definedName name="MET" localSheetId="0">'BS-AE'!$E$30</definedName>
    <definedName name="MS" localSheetId="1">#REF!</definedName>
    <definedName name="MS" localSheetId="2">#REF!</definedName>
    <definedName name="MS">#REF!</definedName>
    <definedName name="MSAE">#REF!</definedName>
    <definedName name="MSES" localSheetId="1">#REF!</definedName>
    <definedName name="MSES" localSheetId="2">#REF!</definedName>
    <definedName name="MSES">#REF!</definedName>
    <definedName name="MSME" localSheetId="1">#REF!</definedName>
    <definedName name="MSME" localSheetId="2">#REF!</definedName>
    <definedName name="MSME">#REF!</definedName>
    <definedName name="NOT_MET" localSheetId="0">'BS-AE'!$F$30</definedName>
    <definedName name="_xlnm.Print_Area" localSheetId="0">'BS-AE'!$A$1:$F$292</definedName>
    <definedName name="test3" localSheetId="2">#REF!</definedName>
    <definedName name="test3">#REF!</definedName>
    <definedName name="test4">#REF!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74" i="13" l="1"/>
  <c r="E74" i="13"/>
  <c r="E75" i="13"/>
  <c r="E76" i="13"/>
  <c r="D109" i="13"/>
  <c r="E109" i="13"/>
  <c r="E110" i="13"/>
  <c r="E111" i="13"/>
  <c r="D130" i="13"/>
  <c r="E130" i="13"/>
  <c r="E131" i="13"/>
  <c r="E132" i="13"/>
  <c r="E133" i="13"/>
  <c r="E134" i="13"/>
  <c r="E135" i="13"/>
  <c r="E14" i="13"/>
  <c r="D14" i="13"/>
  <c r="D71" i="14"/>
  <c r="E71" i="14"/>
  <c r="E72" i="14"/>
  <c r="E73" i="14"/>
  <c r="D109" i="14"/>
  <c r="E109" i="14"/>
  <c r="E110" i="14"/>
  <c r="E111" i="14"/>
  <c r="D130" i="14"/>
  <c r="E130" i="14"/>
  <c r="E131" i="14"/>
  <c r="E132" i="14"/>
  <c r="E133" i="14"/>
  <c r="E134" i="14"/>
  <c r="A6" i="15"/>
  <c r="E11" i="13"/>
  <c r="A3" i="15"/>
  <c r="E12" i="13"/>
  <c r="A4" i="15"/>
  <c r="E13" i="13"/>
  <c r="A5" i="15"/>
  <c r="A8" i="15"/>
  <c r="D15" i="13"/>
  <c r="E12" i="14"/>
  <c r="A14" i="15"/>
  <c r="D12" i="14"/>
  <c r="E13" i="14"/>
  <c r="E14" i="14"/>
  <c r="A16" i="15"/>
  <c r="A15" i="15"/>
  <c r="E26" i="14"/>
  <c r="D26" i="14"/>
  <c r="B26" i="14"/>
  <c r="A26" i="14"/>
  <c r="E25" i="14"/>
  <c r="D25" i="14"/>
  <c r="B25" i="14"/>
  <c r="A25" i="14"/>
  <c r="E240" i="1"/>
  <c r="E239" i="1"/>
  <c r="E238" i="1"/>
  <c r="E237" i="1"/>
  <c r="E236" i="1"/>
  <c r="E235" i="1"/>
  <c r="E234" i="1"/>
  <c r="E233" i="1"/>
  <c r="E232" i="1"/>
  <c r="E231" i="1"/>
  <c r="E230" i="1"/>
  <c r="E229" i="1"/>
  <c r="E228" i="1"/>
  <c r="E227" i="1"/>
  <c r="E226" i="1"/>
  <c r="E225" i="1"/>
  <c r="E224" i="1"/>
  <c r="E223" i="1"/>
  <c r="E222" i="1"/>
  <c r="E221" i="1"/>
  <c r="E11" i="14"/>
  <c r="D13" i="14"/>
  <c r="D11" i="14"/>
  <c r="A13" i="15"/>
  <c r="E26" i="13"/>
  <c r="D26" i="13"/>
  <c r="B26" i="13"/>
  <c r="A26" i="13"/>
  <c r="E25" i="13"/>
  <c r="D25" i="13"/>
  <c r="B25" i="13"/>
  <c r="A25" i="13"/>
  <c r="D14" i="14"/>
  <c r="A18" i="15"/>
  <c r="D15" i="14"/>
  <c r="A20" i="6"/>
  <c r="D13" i="13"/>
  <c r="D11" i="13"/>
  <c r="D12" i="13"/>
  <c r="E281" i="1"/>
  <c r="E198" i="1"/>
  <c r="E120" i="1"/>
  <c r="E162" i="1"/>
  <c r="E65" i="1"/>
  <c r="D281" i="1"/>
  <c r="E282" i="1"/>
  <c r="D162" i="1"/>
  <c r="E163" i="1"/>
  <c r="D120" i="1"/>
  <c r="E121" i="1"/>
  <c r="D65" i="1"/>
  <c r="E66" i="1"/>
  <c r="F283" i="1"/>
  <c r="F284" i="1"/>
  <c r="F67" i="1"/>
  <c r="F68" i="1"/>
  <c r="F22" i="1"/>
  <c r="A7" i="6"/>
  <c r="E22" i="1"/>
  <c r="A4" i="6"/>
  <c r="E17" i="1"/>
  <c r="F245" i="1"/>
  <c r="F199" i="1"/>
  <c r="F200" i="1"/>
  <c r="F164" i="1"/>
  <c r="F165" i="1"/>
  <c r="F122" i="1"/>
  <c r="F123" i="1"/>
  <c r="F201" i="1"/>
  <c r="F246" i="1"/>
  <c r="F21" i="1"/>
  <c r="F20" i="1"/>
  <c r="F18" i="1"/>
  <c r="E18" i="1"/>
  <c r="F124" i="1"/>
  <c r="F19" i="1"/>
  <c r="E21" i="1"/>
  <c r="A6" i="6"/>
  <c r="A5" i="6"/>
  <c r="F16" i="1"/>
  <c r="E16" i="1"/>
  <c r="E19" i="1"/>
  <c r="A3" i="6"/>
  <c r="A8" i="6"/>
  <c r="B31" i="1"/>
  <c r="E23" i="1"/>
</calcChain>
</file>

<file path=xl/sharedStrings.xml><?xml version="1.0" encoding="utf-8"?>
<sst xmlns="http://schemas.openxmlformats.org/spreadsheetml/2006/main" count="465" uniqueCount="292">
  <si>
    <t>University</t>
  </si>
  <si>
    <t>Course Number</t>
  </si>
  <si>
    <t>Title</t>
  </si>
  <si>
    <t>Total Quarter Credit Hours</t>
  </si>
  <si>
    <t>Total Semester Credit Hours</t>
  </si>
  <si>
    <t>Course No.</t>
  </si>
  <si>
    <t>Multivariable Calculus</t>
  </si>
  <si>
    <t>Linear Algebra</t>
  </si>
  <si>
    <t>Quarter Credit Hrs.</t>
  </si>
  <si>
    <t>Quarter Lab Hrs.</t>
  </si>
  <si>
    <t>Semester Credit Hrs.</t>
  </si>
  <si>
    <t>Department of Mechanical and Aerospace Engineering</t>
  </si>
  <si>
    <t>Undergraduate Institutions Attended</t>
  </si>
  <si>
    <t>Type in Dates [From and To]</t>
  </si>
  <si>
    <t>Year</t>
  </si>
  <si>
    <t>Student Signature: ________________________________________________ Date: ___________________________</t>
  </si>
  <si>
    <t>I certify that this student</t>
  </si>
  <si>
    <t>Academic Associate</t>
  </si>
  <si>
    <t>Program Officer</t>
  </si>
  <si>
    <t>Date</t>
  </si>
  <si>
    <t>Department Chair</t>
  </si>
  <si>
    <t>If unsure check ABET web site here</t>
  </si>
  <si>
    <r>
      <rPr>
        <b/>
        <sz val="10"/>
        <color theme="1"/>
        <rFont val="Times New Roman"/>
        <family val="1"/>
      </rPr>
      <t>F</t>
    </r>
    <r>
      <rPr>
        <sz val="10"/>
        <color theme="1"/>
        <rFont val="Times New Roman"/>
        <family val="1"/>
      </rPr>
      <t>irst and</t>
    </r>
    <r>
      <rPr>
        <b/>
        <sz val="10"/>
        <color theme="1"/>
        <rFont val="Times New Roman"/>
        <family val="1"/>
      </rPr>
      <t xml:space="preserve"> L</t>
    </r>
    <r>
      <rPr>
        <sz val="10"/>
        <color theme="1"/>
        <rFont val="Times New Roman"/>
        <family val="1"/>
      </rPr>
      <t>ast Name:</t>
    </r>
  </si>
  <si>
    <r>
      <rPr>
        <b/>
        <sz val="11"/>
        <color theme="1"/>
        <rFont val="Times New Roman"/>
        <family val="1"/>
      </rPr>
      <t>F</t>
    </r>
    <r>
      <rPr>
        <sz val="11"/>
        <color theme="1"/>
        <rFont val="Times New Roman"/>
        <family val="1"/>
      </rPr>
      <t>irst and</t>
    </r>
    <r>
      <rPr>
        <b/>
        <sz val="11"/>
        <color theme="1"/>
        <rFont val="Times New Roman"/>
        <family val="1"/>
      </rPr>
      <t xml:space="preserve"> L</t>
    </r>
    <r>
      <rPr>
        <sz val="11"/>
        <color theme="1"/>
        <rFont val="Times New Roman"/>
        <family val="1"/>
      </rPr>
      <t>ast Name:</t>
    </r>
  </si>
  <si>
    <t>Check if individual ABET course requirements are met:</t>
  </si>
  <si>
    <t xml:space="preserve">      Subject</t>
  </si>
  <si>
    <t>Check if all categories MET or NOT MET</t>
  </si>
  <si>
    <t>I certify that the information is correct.</t>
  </si>
  <si>
    <t>Student Signature</t>
  </si>
  <si>
    <r>
      <t>Degree Earned</t>
    </r>
    <r>
      <rPr>
        <b/>
        <sz val="8"/>
        <color theme="1"/>
        <rFont val="Times New Roman"/>
        <family val="1"/>
      </rPr>
      <t xml:space="preserve"> (attach transcript(s))</t>
    </r>
  </si>
  <si>
    <t>required</t>
  </si>
  <si>
    <t>Quarter enrolled at NPS:</t>
  </si>
  <si>
    <t>Exp. Graduation:</t>
  </si>
  <si>
    <t>Quarter</t>
  </si>
  <si>
    <t>The Department of Mechanical and Aerospace Engineering at the Naval Postgraduate School is accredited at the advanced level through the Accreditation Board for Engineering and Technology.  Students earning a Master of Science in Astronautical Engineering or the Degree of Astronautical Engineer at NPS must either have earned an ABET accredited undergraduate Astronautical Engineering degree, or earned the equivalency of a Bachelor of Science Degree in Astronautical Engineering.  Some courses from the student's undergraduate institution may count toward that equivalency, even though his/her final undergraduate degree may not have been in Astronautical Engineering.  Some courses taken at NPS may also be applied to meet this undergraduate equivalency.  This checklist is provided to document the completion of that equivalency.</t>
  </si>
  <si>
    <t>Checklist for BS-AE Degree Equivalence</t>
  </si>
  <si>
    <t xml:space="preserve">A minimum of 48 quarter credit hours or 32 semester credit hours of a combination of college-level mathematics and basic sciences is required with a minimum of 12 semester credit hours in each area.  List all college-level mathematics courses passed with a grade of C or better.  For each course, indicate the college or university where the course was taken, the course number, the course title, and the number of credit hours.  Note that credits for NPS courses used for undergraduate ABET equivalency cannot be applied to satisfaction of MS-AE requirements.   </t>
  </si>
  <si>
    <t>NPS</t>
  </si>
  <si>
    <r>
      <t xml:space="preserve">Do you have an ABET accredited BS-AE Degree? if </t>
    </r>
    <r>
      <rPr>
        <b/>
        <sz val="10"/>
        <color theme="1"/>
        <rFont val="Times New Roman"/>
        <family val="1"/>
      </rPr>
      <t>YES</t>
    </r>
    <r>
      <rPr>
        <sz val="10"/>
        <color theme="1"/>
        <rFont val="Times New Roman"/>
        <family val="1"/>
      </rPr>
      <t xml:space="preserve">, use "Tab" </t>
    </r>
    <r>
      <rPr>
        <b/>
        <sz val="10"/>
        <color theme="1"/>
        <rFont val="Times New Roman"/>
        <family val="1"/>
      </rPr>
      <t>ABET BS-AE</t>
    </r>
    <r>
      <rPr>
        <sz val="10"/>
        <color theme="1"/>
        <rFont val="Times New Roman"/>
        <family val="1"/>
      </rPr>
      <t xml:space="preserve">, if </t>
    </r>
    <r>
      <rPr>
        <b/>
        <sz val="10"/>
        <color theme="1"/>
        <rFont val="Times New Roman"/>
        <family val="1"/>
      </rPr>
      <t>NO</t>
    </r>
    <r>
      <rPr>
        <sz val="10"/>
        <color theme="1"/>
        <rFont val="Times New Roman"/>
        <family val="1"/>
      </rPr>
      <t>, complete the rest of this checklist.</t>
    </r>
  </si>
  <si>
    <r>
      <t xml:space="preserve">Total Semester Math Credits </t>
    </r>
    <r>
      <rPr>
        <b/>
        <sz val="10"/>
        <color rgb="FF000000"/>
        <rFont val="Times New Roman"/>
        <family val="1"/>
      </rPr>
      <t xml:space="preserve">(12 Semester Credit Hours Required) </t>
    </r>
  </si>
  <si>
    <r>
      <t xml:space="preserve">A minimum of 72 quarter credit hours or 48 semester credit hours of engineering sciences and design are required.  </t>
    </r>
    <r>
      <rPr>
        <b/>
        <sz val="10"/>
        <rFont val="Times New Roman"/>
        <family val="1"/>
      </rPr>
      <t>Astronautical engineering topics covered must include orbital mechanics, space environment, attitude determination and control, telecommunications, space structures, and rocket propulsion.</t>
    </r>
  </si>
  <si>
    <r>
      <rPr>
        <b/>
        <sz val="10"/>
        <rFont val="Times New Roman"/>
        <family val="1"/>
      </rPr>
      <t xml:space="preserve">A.  Engineering Sciences  </t>
    </r>
    <r>
      <rPr>
        <sz val="10"/>
        <rFont val="Times New Roman"/>
        <family val="1"/>
      </rPr>
      <t xml:space="preserve">                                                                                                                                                                                            1.  List all non-service related Engineering Sciences courses passed with a grade of C or better.  For each course, indicate the college or university where the course was taken, the course number, the course title, and the number of credit hours (weekly lecture hours plus one half of the lab hours).  Course content must include orbital mechanics, space environment, attitude determination and control, telecommunications, space structures, and rocket propulsion. </t>
    </r>
  </si>
  <si>
    <t>2.  DoD officers are entitled to certain college credit based on service schools attended (Naval Nuclear Power School, DCA School, MPA School, etc.)  If you have attended any technical DoD schools, including in a prior enlisted status, list those service schools by title.  See your Academic Associate for evaluation of those courses based on publications by the American Council on Education.  If applicable, the Engineering Science credit hours may be added to the total as identified below.</t>
  </si>
  <si>
    <t>Course Number and Description</t>
  </si>
  <si>
    <t>Service School Title</t>
  </si>
  <si>
    <t>Service Related QCH</t>
  </si>
  <si>
    <t>Service Related SCH</t>
  </si>
  <si>
    <t>III. GENERAL EDUCATION</t>
  </si>
  <si>
    <t>II.  ENGINEERING SCIENCES AND ENGINEERING DESIGN</t>
  </si>
  <si>
    <r>
      <rPr>
        <b/>
        <sz val="10"/>
        <color indexed="8"/>
        <rFont val="Times New Roman"/>
        <family val="1"/>
      </rPr>
      <t xml:space="preserve">B.  Engineering Design    </t>
    </r>
    <r>
      <rPr>
        <sz val="10"/>
        <color indexed="8"/>
        <rFont val="Times New Roman"/>
        <family val="1"/>
      </rPr>
      <t xml:space="preserve">                                                                                                                                                                                                Engineering Design is the process of devising a system, component, or process to meet desired needs. It is a decision-making process (often iterative), in which the basic sciences, mathematics, and the engineering sciences are applied to convert resources optimally to meet these stated needs.  This requirement can be satisfied either through engineering design courses taken at the undergraduate level, or by taking credit for the design content in NPS engineering courses taken.  </t>
    </r>
    <r>
      <rPr>
        <b/>
        <sz val="10"/>
        <color indexed="8"/>
        <rFont val="Times New Roman"/>
        <family val="1"/>
      </rPr>
      <t xml:space="preserve">Note that credits for NPS courses used for undergraduate ABET equivalency cannot be applied to satisfaction of MS-AE requirements.   </t>
    </r>
  </si>
  <si>
    <t xml:space="preserve">Total  Semester Credit Hours </t>
  </si>
  <si>
    <t xml:space="preserve">Total Service Related Engineering Science Semester Credit Hours </t>
  </si>
  <si>
    <t>Total Engineering Science Semester Credit Hours</t>
  </si>
  <si>
    <t>III. General Education</t>
  </si>
  <si>
    <t>I certify that this student has MET the minimum requirements for the equivalency of the BS-AE degree.</t>
  </si>
  <si>
    <t>ABET Accredited BS-AE Degree Equivalence</t>
  </si>
  <si>
    <r>
      <t xml:space="preserve">All categories above must be </t>
    </r>
    <r>
      <rPr>
        <b/>
        <sz val="9"/>
        <color theme="1"/>
        <rFont val="Times New Roman"/>
        <family val="1"/>
      </rPr>
      <t>MET</t>
    </r>
    <r>
      <rPr>
        <sz val="9"/>
        <color theme="1"/>
        <rFont val="Times New Roman"/>
        <family val="1"/>
      </rPr>
      <t xml:space="preserve"> for the minimum requirements for the equivalency of the BS-AE degree.</t>
    </r>
  </si>
  <si>
    <r>
      <t>I.</t>
    </r>
    <r>
      <rPr>
        <sz val="11"/>
        <color rgb="FF000000"/>
        <rFont val="Times New Roman"/>
        <family val="1"/>
      </rPr>
      <t xml:space="preserve">  </t>
    </r>
    <r>
      <rPr>
        <b/>
        <sz val="11"/>
        <color rgb="FF000000"/>
        <rFont val="Times New Roman"/>
        <family val="1"/>
      </rPr>
      <t>MATHEMATICS AND BASIC SCIENCES</t>
    </r>
  </si>
  <si>
    <t>Thermal Control of Spacecraft</t>
  </si>
  <si>
    <t>Space Systems Laboratory</t>
  </si>
  <si>
    <t>Spacecraft Design &amp; Integration I</t>
  </si>
  <si>
    <t>Spacecraft Design &amp; Integration II</t>
  </si>
  <si>
    <t>Physics of Space &amp; Airborne Sensor Systems</t>
  </si>
  <si>
    <t>Total Engineering Design Semester Credit Hours</t>
  </si>
  <si>
    <t>the minimum requirements for the equivalency of the BS-AE degree.</t>
  </si>
  <si>
    <t xml:space="preserve">Total  Quarter Credit Hours </t>
  </si>
  <si>
    <t>Total Quarter Lecture/Lab Credit Hours</t>
  </si>
  <si>
    <t xml:space="preserve">Total Quarter Credit Hours </t>
  </si>
  <si>
    <t xml:space="preserve">Total  Quarter  Credit Hours </t>
  </si>
  <si>
    <r>
      <t>I.  A.  Mathematics</t>
    </r>
    <r>
      <rPr>
        <sz val="9"/>
        <color theme="1"/>
        <rFont val="Times New Roman"/>
        <family val="1"/>
      </rPr>
      <t xml:space="preserve"> </t>
    </r>
  </si>
  <si>
    <r>
      <rPr>
        <sz val="10"/>
        <rFont val="Times New Roman"/>
        <family val="1"/>
      </rPr>
      <t xml:space="preserve">     B. </t>
    </r>
    <r>
      <rPr>
        <sz val="10"/>
        <color theme="1"/>
        <rFont val="Times New Roman"/>
        <family val="1"/>
      </rPr>
      <t xml:space="preserve"> [Multivariable Calculus, Differential Equations and Linear Algebra]</t>
    </r>
  </si>
  <si>
    <t xml:space="preserve">     C.  Basic Sciences</t>
  </si>
  <si>
    <t>12 required</t>
  </si>
  <si>
    <t>Total Math and Basic Science Credits</t>
  </si>
  <si>
    <t>32 required</t>
  </si>
  <si>
    <t>II.  A.  Engineering Sciences</t>
  </si>
  <si>
    <t xml:space="preserve">      B.  Engineering Design</t>
  </si>
  <si>
    <t>Total Non-Service Related Engineering Science Semester Credit Hours</t>
  </si>
  <si>
    <t>Total Non-Service Related Engineering Science SCH</t>
  </si>
  <si>
    <r>
      <t>C.</t>
    </r>
    <r>
      <rPr>
        <sz val="11"/>
        <color rgb="FF000000"/>
        <rFont val="Times New Roman"/>
        <family val="1"/>
      </rPr>
      <t xml:space="preserve"> </t>
    </r>
    <r>
      <rPr>
        <b/>
        <sz val="11"/>
        <color rgb="FF000000"/>
        <rFont val="Times New Roman"/>
        <family val="1"/>
      </rPr>
      <t xml:space="preserve"> BASIC SCIENCES</t>
    </r>
  </si>
  <si>
    <t>Total Semester Basic Science Credits (12 Semester Credits Hours Required)</t>
  </si>
  <si>
    <t>Total Math and Basic Science Credits (32 Semester Credits Hours Required)</t>
  </si>
  <si>
    <t>Total Engineering Science and Design Credit Hours (Minimum 48 SCH Required)</t>
  </si>
  <si>
    <t>Total Semester General Education Credits (32 SCH Required)</t>
  </si>
  <si>
    <t xml:space="preserve">I certify that the information on this checklist is correct at the time of my graduation, and accurately documents courses I have completed to satisfy BS-AE equivalence.  I also certify that no courses that appear on this form also appear on my MS-AE checklist.           </t>
  </si>
  <si>
    <t>Allowed Design QCH</t>
  </si>
  <si>
    <t>Allowed Design SCH</t>
  </si>
  <si>
    <t>Design SCH for Course</t>
  </si>
  <si>
    <t>Space Systems Engineering Program Courses</t>
  </si>
  <si>
    <t>MAE Department</t>
  </si>
  <si>
    <t>AE0810 Thesis Research (0-8)</t>
  </si>
  <si>
    <t>AE2440 Introduction to Digital Computation (3-2)</t>
  </si>
  <si>
    <t>AE2820 Introduction to Spacecraft Structures (3-2)</t>
  </si>
  <si>
    <t>AE3804 Thermal Control of Spacecraft (3-0)</t>
  </si>
  <si>
    <t>AE3811 Space Systems Laboratory (2-2)</t>
  </si>
  <si>
    <t>AE3815 Spacecraft Rotational Mechanics (3-2)</t>
  </si>
  <si>
    <t>AE3818 Spacecraft Attitude, Determination, and Control (3-2)</t>
  </si>
  <si>
    <t>AE3820 Advanced Mechanics and Orbital Robotics (3-2)</t>
  </si>
  <si>
    <t>AE3830 Spacecraft Guidance and Control (3-2)</t>
  </si>
  <si>
    <t>AE3851 Spacecraft Propulsion (3-2)</t>
  </si>
  <si>
    <t>AE3852 Propulsion for Launch Vehicles (4-0)</t>
  </si>
  <si>
    <t>AE3870 Computational Tools for Spacecraft Design (2-4)</t>
  </si>
  <si>
    <t>AE4362 Astrodynamics (3-0)</t>
  </si>
  <si>
    <t>AE4452 Advanced Missile Propulsion (4-1)</t>
  </si>
  <si>
    <t>AE4502 Supersonic and Hypersonic Flows (4-0)</t>
  </si>
  <si>
    <t>AE4506 Rarefied Gas Dynamics (4-0)</t>
  </si>
  <si>
    <t>AE4816 Dynamics and Control of Space Structures (4-0)</t>
  </si>
  <si>
    <t>AE4818 Acquisition, Tracking, and Pointing of Military Spacecraft (3-2)</t>
  </si>
  <si>
    <t>AE4830 Spacecraft Systems I (Intended For Curriculum 366) (3-2)</t>
  </si>
  <si>
    <t>AE4831 Spacecraft Systems II (Intended for Curriculum 366) (3-2)</t>
  </si>
  <si>
    <t>AE4860 Military Space Maneuvers (2-2)</t>
  </si>
  <si>
    <t>AE4870 Spacecraft Design and Integration I (4-0)</t>
  </si>
  <si>
    <t>AE4871 Spacecraft Design and Integration II (2-4)</t>
  </si>
  <si>
    <t>AE4902 Directed Study in Astronautical Engineering (V-V)</t>
  </si>
  <si>
    <t>AE5810 Dissertation Research (0-8)</t>
  </si>
  <si>
    <t>ME3521 Mechanical Vibration (3-2)</t>
  </si>
  <si>
    <t>ECE Department</t>
  </si>
  <si>
    <t>EC2300 Control Systems (3-2)</t>
  </si>
  <si>
    <t>EC2820 Digital Logic Circuits (3-2)</t>
  </si>
  <si>
    <t>EC3230 Space Power and Radiation Effects (3-1)</t>
  </si>
  <si>
    <t>EO2525 Probabilistic Analysis of Signals and Communication Systems</t>
  </si>
  <si>
    <t>EO3525 Communications Engineering (4-1)</t>
  </si>
  <si>
    <t>Math Department</t>
  </si>
  <si>
    <t>MA1115 Multi Variable Calculus (4-0)</t>
  </si>
  <si>
    <t>MA1116 Vector Calculus (3-0)</t>
  </si>
  <si>
    <t>MA2043 Introduction to Matrix and Linear Algebra (4-0)</t>
  </si>
  <si>
    <t>MA2121 Differential Equations (4-0)</t>
  </si>
  <si>
    <t>MA3046 Matrix Analysis (4-1)</t>
  </si>
  <si>
    <t>Physics Department</t>
  </si>
  <si>
    <t>PH1121 Mechanics (4-2)</t>
  </si>
  <si>
    <t>PH1322 Electromagnetism (4-2)</t>
  </si>
  <si>
    <t>PH2514 Introduction to the Space Environment (4-0)</t>
  </si>
  <si>
    <t>PH3052 Physics of Space &amp; Airborne Sensor Systems (4-0)</t>
  </si>
  <si>
    <t>PH3360 Electromagnetic Wave Propagation (4-1)</t>
  </si>
  <si>
    <t>Space Systems Academic Group</t>
  </si>
  <si>
    <t>SS3001 Military Applications of Space (3-2)</t>
  </si>
  <si>
    <t>SS3035 Microprocessors for Space Applications (3-2)</t>
  </si>
  <si>
    <t>SS3051 Space Systems and Operations II (4-0)</t>
  </si>
  <si>
    <t>SS3500 Orbital Mechanics and Launch Systems (4-2)</t>
  </si>
  <si>
    <t>No. of Thesis Credits:</t>
  </si>
  <si>
    <t>Thesis Title:</t>
  </si>
  <si>
    <t>Course Title</t>
  </si>
  <si>
    <t>Credit Hours</t>
  </si>
  <si>
    <t>Lecture</t>
  </si>
  <si>
    <t>Lab</t>
  </si>
  <si>
    <t>Approved by:</t>
  </si>
  <si>
    <t>Department Chair:</t>
  </si>
  <si>
    <t>Total Lecture/Lab Hours</t>
  </si>
  <si>
    <t>Total 3000 Level MAE Course Quarter Credit Hours</t>
  </si>
  <si>
    <r>
      <t xml:space="preserve">This checklist documents the completion of the requirements for the degrees of:
   • </t>
    </r>
    <r>
      <rPr>
        <i/>
        <sz val="10"/>
        <rFont val="Times New Roman"/>
        <family val="1"/>
      </rPr>
      <t>Master of Science in Astronautical Engineering (MS-AE)
   • Master of Science in Engineering Science, Astronautical Engineering (MS-ES(AE))
   • Astronautical Engineer (AE)</t>
    </r>
    <r>
      <rPr>
        <sz val="10"/>
        <rFont val="Times New Roman"/>
        <family val="1"/>
      </rPr>
      <t xml:space="preserve">
The degree of Master of Science in Astronautical Engineering (MS-AE) is accredited by the Accreditation Board of Engineering and Technology (ABET), and hence eligibility for this degree is contingent upon satisfying one of the following two conditions:
  1. Having earned an ABET-accredited Bachelor of Science in Astronautical Engineering (BS-AE),   
  2. Establishing ABET BS-AE "equivalency" (satisfying requirements documented by the BS-AE equivalency checklist).
ALL students must complete both the BS-AE equivalency checklist and this MS checklist.
</t>
    </r>
  </si>
  <si>
    <t>DEPARTMENT OF MECHANICAL AND AEROSPACE ENGINEERING</t>
  </si>
  <si>
    <t>Yes</t>
  </si>
  <si>
    <t>Thesis Advisor:</t>
  </si>
  <si>
    <t>I certify that this student has met the minimum degree requirements.</t>
  </si>
  <si>
    <t>Academic Associate:</t>
  </si>
  <si>
    <t xml:space="preserve">Lab </t>
  </si>
  <si>
    <t>Credits Hours</t>
  </si>
  <si>
    <t>Total Engineering Science &amp; Design Credit Hours minimum 48 required</t>
  </si>
  <si>
    <t>BS-AE Degree Equivalence Requirements satisfied?</t>
  </si>
  <si>
    <t xml:space="preserve">Degree Sought: </t>
  </si>
  <si>
    <t>Select Quarter</t>
  </si>
  <si>
    <t>BS-AE Equivalency Summary</t>
  </si>
  <si>
    <t>AE4850 Astrodynamics Optimization (3-2)</t>
  </si>
  <si>
    <t>Enrolled (MM/Yr.) at NPS:</t>
  </si>
  <si>
    <r>
      <rPr>
        <b/>
        <sz val="11"/>
        <color theme="1"/>
        <rFont val="Times New Roman"/>
        <family val="1"/>
      </rPr>
      <t>S</t>
    </r>
    <r>
      <rPr>
        <sz val="11"/>
        <color theme="1"/>
        <rFont val="Times New Roman"/>
        <family val="1"/>
      </rPr>
      <t>pecialization</t>
    </r>
    <r>
      <rPr>
        <b/>
        <sz val="11"/>
        <color theme="1"/>
        <rFont val="Times New Roman"/>
        <family val="1"/>
      </rPr>
      <t xml:space="preserve"> A</t>
    </r>
    <r>
      <rPr>
        <sz val="11"/>
        <color theme="1"/>
        <rFont val="Times New Roman"/>
        <family val="1"/>
      </rPr>
      <t xml:space="preserve">rea:  </t>
    </r>
  </si>
  <si>
    <r>
      <rPr>
        <sz val="11"/>
        <color rgb="FF000000"/>
        <rFont val="Times New Roman"/>
        <family val="1"/>
      </rPr>
      <t>Engineer:</t>
    </r>
    <r>
      <rPr>
        <b/>
        <sz val="11"/>
        <color rgb="FF000000"/>
        <rFont val="Times New Roman"/>
        <family val="1"/>
      </rPr>
      <t xml:space="preserve"> [32]</t>
    </r>
    <r>
      <rPr>
        <sz val="11"/>
        <color rgb="FF000000"/>
        <rFont val="Times New Roman"/>
        <family val="1"/>
      </rPr>
      <t xml:space="preserve"> required</t>
    </r>
  </si>
  <si>
    <r>
      <t>1</t>
    </r>
    <r>
      <rPr>
        <sz val="11"/>
        <color rgb="FF000000"/>
        <rFont val="Times New Roman"/>
        <family val="1"/>
      </rPr>
      <t xml:space="preserve">.  </t>
    </r>
    <r>
      <rPr>
        <b/>
        <sz val="11"/>
        <color rgb="FF000000"/>
        <rFont val="Times New Roman"/>
        <family val="1"/>
      </rPr>
      <t>Competency / Specialization Area Requirement:</t>
    </r>
  </si>
  <si>
    <t>2. Course Credit Requirements:</t>
  </si>
  <si>
    <t>Dates [From and To]:</t>
  </si>
  <si>
    <t>Undergraduate Institution Attended:</t>
  </si>
  <si>
    <t>Degree Earned:</t>
  </si>
  <si>
    <t>Is this School ABET Accredited?</t>
  </si>
  <si>
    <t>Date:</t>
  </si>
  <si>
    <t>Mechanical and Aerospace Engineering Degree Summary</t>
  </si>
  <si>
    <t>AE4850</t>
  </si>
  <si>
    <t>Astrodynamic Optimization</t>
  </si>
  <si>
    <t>Total 4000 Level MAE Course Quarter Credit Hours.</t>
  </si>
  <si>
    <t>AE3870</t>
  </si>
  <si>
    <t xml:space="preserve">AE2440 </t>
  </si>
  <si>
    <t>Introduction to Digital Computation</t>
  </si>
  <si>
    <t xml:space="preserve">AE2820 </t>
  </si>
  <si>
    <t>Introduction to Spacecraft Structures</t>
  </si>
  <si>
    <t xml:space="preserve">AE3804 </t>
  </si>
  <si>
    <t xml:space="preserve">AE3811 </t>
  </si>
  <si>
    <t xml:space="preserve">AE3815 </t>
  </si>
  <si>
    <t>Introduction to Spacecraft Dynamics</t>
  </si>
  <si>
    <t xml:space="preserve">AE3818 </t>
  </si>
  <si>
    <t>Spacecraft Attitude Dynamics &amp; Control</t>
  </si>
  <si>
    <t>AE3851</t>
  </si>
  <si>
    <t xml:space="preserve">Spacecraft Propulsion </t>
  </si>
  <si>
    <t>AE3852</t>
  </si>
  <si>
    <t>Propulsion for Launch Vehicles</t>
  </si>
  <si>
    <t>Comp. Tools for Spacecraft Design</t>
  </si>
  <si>
    <t>AE4452</t>
  </si>
  <si>
    <t>Advanced Missile Propulsion</t>
  </si>
  <si>
    <t xml:space="preserve">AE4502 </t>
  </si>
  <si>
    <t>Supersonic and Hypersonic Flows</t>
  </si>
  <si>
    <t xml:space="preserve">AE4506 </t>
  </si>
  <si>
    <t>Rarefied Gas Dynamics</t>
  </si>
  <si>
    <t>AE4870</t>
  </si>
  <si>
    <t>AE4871</t>
  </si>
  <si>
    <t xml:space="preserve">EC2300 </t>
  </si>
  <si>
    <t>Control Systems</t>
  </si>
  <si>
    <t>EC2820</t>
  </si>
  <si>
    <t>Digital Logic Circuits</t>
  </si>
  <si>
    <t>PH3052</t>
  </si>
  <si>
    <t xml:space="preserve">SS3001 </t>
  </si>
  <si>
    <t>Military Applications of Space</t>
  </si>
  <si>
    <t xml:space="preserve">SS3035 </t>
  </si>
  <si>
    <t>Microprocessors for Space Applications</t>
  </si>
  <si>
    <t>Other</t>
  </si>
  <si>
    <t>Differential Equations</t>
  </si>
  <si>
    <t>Government</t>
  </si>
  <si>
    <t>Foreign Languages</t>
  </si>
  <si>
    <t>Economics</t>
  </si>
  <si>
    <t>Anthropology/Archeology</t>
  </si>
  <si>
    <t>Political Science</t>
  </si>
  <si>
    <t>Psychology</t>
  </si>
  <si>
    <t>Sociology</t>
  </si>
  <si>
    <t>Fine Arts</t>
  </si>
  <si>
    <t>Literature</t>
  </si>
  <si>
    <t>History</t>
  </si>
  <si>
    <t>Religion</t>
  </si>
  <si>
    <t>Philosophy</t>
  </si>
  <si>
    <t>Strategy &amp; Policy</t>
  </si>
  <si>
    <t>General Education</t>
  </si>
  <si>
    <r>
      <rPr>
        <b/>
        <sz val="10"/>
        <color rgb="FF000000"/>
        <rFont val="Times New Roman"/>
        <family val="1"/>
      </rPr>
      <t>B.</t>
    </r>
    <r>
      <rPr>
        <sz val="10"/>
        <color rgb="FF000000"/>
        <rFont val="Times New Roman"/>
        <family val="1"/>
      </rPr>
      <t xml:space="preserve">  For each of the </t>
    </r>
    <r>
      <rPr>
        <b/>
        <sz val="10"/>
        <color rgb="FF000000"/>
        <rFont val="Times New Roman"/>
        <family val="1"/>
      </rPr>
      <t xml:space="preserve">following mathematics subjects </t>
    </r>
    <r>
      <rPr>
        <sz val="10"/>
        <color rgb="FF000000"/>
        <rFont val="Times New Roman"/>
        <family val="1"/>
      </rPr>
      <t xml:space="preserve">that has been studied, indicate the college or university where the subject was studied, the course title, and course number.  All courses must have been passed with a grade of </t>
    </r>
    <r>
      <rPr>
        <b/>
        <sz val="10"/>
        <color rgb="FF000000"/>
        <rFont val="Times New Roman"/>
        <family val="1"/>
      </rPr>
      <t xml:space="preserve">C </t>
    </r>
    <r>
      <rPr>
        <sz val="10"/>
        <color rgb="FF000000"/>
        <rFont val="Times New Roman"/>
        <family val="1"/>
      </rPr>
      <t>or better.</t>
    </r>
  </si>
  <si>
    <t xml:space="preserve">In order to complete the requirements for the degree of Master of Science (MS-AE or MS-ES), a specific specialization area within the discipline of Astronautical Engineering must be declared. </t>
  </si>
  <si>
    <t>The course matrix must include a minimum of two 4000 level courses in the specialization area approved by both the Department Chairman and Academic Associate.  List applicable courses below:</t>
  </si>
  <si>
    <t>[32] required</t>
  </si>
  <si>
    <t>Total 4000 Level MAE courses.</t>
  </si>
  <si>
    <r>
      <t>Total 3000 and 4000 Level MAE courses.</t>
    </r>
    <r>
      <rPr>
        <sz val="11"/>
        <color theme="1"/>
        <rFont val="Times New Roman"/>
        <family val="1"/>
      </rPr>
      <t xml:space="preserve">                                               </t>
    </r>
    <r>
      <rPr>
        <b/>
        <sz val="11"/>
        <color theme="1"/>
        <rFont val="Times New Roman"/>
        <family val="1"/>
      </rPr>
      <t xml:space="preserve"> </t>
    </r>
  </si>
  <si>
    <t>[12] required</t>
  </si>
  <si>
    <r>
      <t>Total 3000 and 4000 non- Level MAE courses.</t>
    </r>
    <r>
      <rPr>
        <sz val="11"/>
        <color theme="1"/>
        <rFont val="Times New Roman"/>
        <family val="1"/>
      </rPr>
      <t xml:space="preserve">                                </t>
    </r>
  </si>
  <si>
    <t>Engineer Total Quarter Hours</t>
  </si>
  <si>
    <t>Astronautical Engineer</t>
  </si>
  <si>
    <t xml:space="preserve">In order to complete the requirements for the degree of Master of Science (MS-AE), a specific specialization area within the discipline of Astronautical Engineering must be declared. </t>
  </si>
  <si>
    <t>Check if all categories MET or NOT MET (MS-AE)</t>
  </si>
  <si>
    <t>Check if all categories MET or NOT MET (Astro Engr.)</t>
  </si>
  <si>
    <r>
      <t xml:space="preserve">Total 3000 and 4000 Level non-MAE Course Quarter Credit Hours </t>
    </r>
    <r>
      <rPr>
        <b/>
        <sz val="11"/>
        <color rgb="FF000000"/>
        <rFont val="Times New Roman"/>
        <family val="1"/>
      </rPr>
      <t>[12] required</t>
    </r>
  </si>
  <si>
    <t xml:space="preserve">The degree of Astronautical Engineer requires at least 64-quarter hours of graduate level credits.  At least 32-quarter hours must be at the 4000 level and at least 52 graduate-level quarter hours must be in courses offered by the Mechanical and Aerospace Engineering Department.  The following section identifies the courses to be counted toward the Engineer degree.  </t>
  </si>
  <si>
    <t xml:space="preserve">A.  List 4000 level Mechanical or Astronautical Engineering courses applied toward Astronautical Engineering degree. </t>
  </si>
  <si>
    <r>
      <t xml:space="preserve">Total of 3000 and 4000 Level Credit Hours in MAE.  Engineer: </t>
    </r>
    <r>
      <rPr>
        <b/>
        <sz val="11"/>
        <color rgb="FF000000"/>
        <rFont val="Times New Roman"/>
        <family val="1"/>
      </rPr>
      <t>[52]</t>
    </r>
    <r>
      <rPr>
        <sz val="11"/>
        <color rgb="FF000000"/>
        <rFont val="Times New Roman"/>
        <family val="1"/>
      </rPr>
      <t xml:space="preserve"> required</t>
    </r>
  </si>
  <si>
    <t xml:space="preserve"> [52] required</t>
  </si>
  <si>
    <t>CHECKLIST FOR  ASTRONAUTICAL  ENGINEER'S DEGREE</t>
  </si>
  <si>
    <r>
      <t xml:space="preserve">Total 3000 and 4000 Level Credit Hours </t>
    </r>
    <r>
      <rPr>
        <b/>
        <sz val="11"/>
        <color rgb="FF000000"/>
        <rFont val="Times New Roman"/>
        <family val="1"/>
      </rPr>
      <t>[64] required</t>
    </r>
  </si>
  <si>
    <t>Engineer Total Quarter Credit Hours:</t>
  </si>
  <si>
    <t xml:space="preserve">B.  List 3000 level Mechanical or Astronautical Engineering courses applied toward Astronautical Engineer Degree. </t>
  </si>
  <si>
    <t xml:space="preserve">C.  List 3000 and 4000 level non-Mechanical or Astronautical Engineering courses applied toward Astronautical  Engineer degree.  At least 12 credit hours must be earned in technical courses taken outside the MAE department, including at least one advanced mathematics course. </t>
  </si>
  <si>
    <t>Total 3000 and 4000 Level MAE courses.</t>
  </si>
  <si>
    <t>[24] required</t>
  </si>
  <si>
    <t xml:space="preserve"> [8] required </t>
  </si>
  <si>
    <t>Total 3000 and 4000 non- Level MAE courses.</t>
  </si>
  <si>
    <r>
      <t xml:space="preserve"> [12]</t>
    </r>
    <r>
      <rPr>
        <sz val="11"/>
        <color rgb="FF000000"/>
        <rFont val="Times New Roman"/>
        <family val="1"/>
      </rPr>
      <t xml:space="preserve"> required</t>
    </r>
  </si>
  <si>
    <t>Master of Science Total  Quarter Credit Hours:</t>
  </si>
  <si>
    <r>
      <t xml:space="preserve">Total of 3000 and 4000 Level Credit Hours in MAE.  </t>
    </r>
    <r>
      <rPr>
        <b/>
        <sz val="11"/>
        <color rgb="FF000000"/>
        <rFont val="Times New Roman"/>
        <family val="1"/>
      </rPr>
      <t>[24]</t>
    </r>
    <r>
      <rPr>
        <sz val="11"/>
        <color rgb="FF000000"/>
        <rFont val="Times New Roman"/>
        <family val="1"/>
      </rPr>
      <t xml:space="preserve"> required</t>
    </r>
  </si>
  <si>
    <t>Master of Science Total Quarter Hours</t>
  </si>
  <si>
    <t>Select Degree</t>
  </si>
  <si>
    <t>CHECKLIST FOR MS-AE/MS-ES(AE) DEGREE</t>
  </si>
  <si>
    <t>Modified Aug 2016</t>
  </si>
  <si>
    <t xml:space="preserve">The degree of Master of Science (MS-AE or MS-ES) requires at least 32-quarter hours of graduate level credits. At least 12-quarter hours must be at the 4000 level and at least 24 quarter hours must be in courses offered by the Mechanical and Aerospace Engineering Department. </t>
  </si>
  <si>
    <t xml:space="preserve">A.  List 4000 level Mechanical or Astronautical Engineering courses applied toward MS-AE / MS-ES  degree. </t>
  </si>
  <si>
    <t xml:space="preserve">D.  List 3000 and 4000 level non-Mechanical or Astronautical Engineering courses applied toward MS-AE / MS-ES degree.   </t>
  </si>
  <si>
    <t xml:space="preserve">C.  List 3000 level Mechanical or Astronautical Engineering courses applied toward MS-AE / MS-ES degree. </t>
  </si>
  <si>
    <t>[92] required</t>
  </si>
  <si>
    <r>
      <t xml:space="preserve">Total 3000 and 4000 non-MAE Level Credit Hours </t>
    </r>
    <r>
      <rPr>
        <b/>
        <sz val="11"/>
        <color rgb="FF000000"/>
        <rFont val="Times New Roman"/>
        <family val="1"/>
      </rPr>
      <t>[8] required</t>
    </r>
  </si>
  <si>
    <t xml:space="preserve"> [48] required</t>
  </si>
  <si>
    <r>
      <t xml:space="preserve">Thesis credits </t>
    </r>
    <r>
      <rPr>
        <b/>
        <sz val="11"/>
        <color rgb="FF000000"/>
        <rFont val="Times New Roman"/>
        <family val="1"/>
      </rPr>
      <t>[16] required</t>
    </r>
  </si>
  <si>
    <r>
      <t xml:space="preserve">Thesis credits </t>
    </r>
    <r>
      <rPr>
        <b/>
        <sz val="11"/>
        <color rgb="FF000000"/>
        <rFont val="Times New Roman"/>
        <family val="1"/>
      </rPr>
      <t>[28] required</t>
    </r>
  </si>
  <si>
    <r>
      <t>Total Quarter Hours</t>
    </r>
    <r>
      <rPr>
        <b/>
        <sz val="11"/>
        <color theme="1"/>
        <rFont val="Times New Roman"/>
        <family val="1"/>
      </rPr>
      <t xml:space="preserve"> [48] </t>
    </r>
    <r>
      <rPr>
        <sz val="11"/>
        <color theme="1"/>
        <rFont val="Times New Roman"/>
        <family val="1"/>
      </rPr>
      <t xml:space="preserve">required                                                                                       </t>
    </r>
  </si>
  <si>
    <t>Total 3000 and 4000 Level non-MAE Course Quarter Credit Hours</t>
  </si>
  <si>
    <t>4000 level MAE courses</t>
  </si>
  <si>
    <t>3000 level MAE courses</t>
  </si>
  <si>
    <r>
      <rPr>
        <b/>
        <sz val="10"/>
        <rFont val="Times New Roman"/>
        <family val="1"/>
      </rPr>
      <t>A. Mathematics</t>
    </r>
    <r>
      <rPr>
        <sz val="10"/>
        <rFont val="Times New Roman"/>
        <family val="1"/>
      </rPr>
      <t xml:space="preserve"> 
1. A minimum of 12 Semester Credit Hours (SCH) or 18 Quarter Credit Hours (QCH) of college-level mathematics is required.   The NPS courses listed are representative of the types of mathematics courses considered appropriate to meet BSAE Mathematics requirements.
</t>
    </r>
  </si>
  <si>
    <t xml:space="preserve">A minimum of 12 SCH (Semester Credit Hours) or 18 QCH (Quarter Credit Hours) of college-level basic science is required; must include a General Physics or Chemistry sequence at the College level with a complete year of study in one or the other.  </t>
  </si>
  <si>
    <t xml:space="preserve">A minimum of 48 quarter credit hours (QCH) or 32 semester credit hours (SCH) is required in subjects other than mathematics, basic science, computer science, and engineering.  These general education courses should complement the technical content of the curriculum.  Examples of traditional subjects in these areas are philosophy, religions, history, literature, fine arts, sociology, psychology, political science, anthropology, economics, and foreign language.  </t>
  </si>
  <si>
    <t xml:space="preserve">Engineering Design Instructions:
a. Enter the equivalent design semester credit hours (SCH) for NPS courses for which design credit will be taken.   
b. Add any design course credit from courses taken at other institutions in the "other" lines.
c. Add number of Design SCH in the last column to arrive at total.
</t>
  </si>
  <si>
    <r>
      <t xml:space="preserve">I certify that the information contained within this form is correct at the time of my graduation and accurately documents the courses I completed to satisfy the degree requirements for the M.S. in Astronautical Engineering.  </t>
    </r>
    <r>
      <rPr>
        <u/>
        <sz val="11"/>
        <color theme="1"/>
        <rFont val="Times New Roman"/>
        <family val="1"/>
      </rPr>
      <t xml:space="preserve">I also certify that no courses that appear on this form also appear on my BS-AE checklist. </t>
    </r>
  </si>
  <si>
    <r>
      <t xml:space="preserve">I certify that the information contained within this form is correct at the time of my graduation and accurately documents the courses I completed to satisfy the degree requirements for the Astronautical Engineer Degree.   </t>
    </r>
    <r>
      <rPr>
        <u/>
        <sz val="11"/>
        <color theme="1"/>
        <rFont val="Times New Roman"/>
        <family val="1"/>
      </rPr>
      <t xml:space="preserve">I also certify that no courses that appear on this form also appear on my BS-AE checklist. </t>
    </r>
  </si>
  <si>
    <r>
      <t xml:space="preserve">Total 3000 and 4000 Level Credit Hours </t>
    </r>
    <r>
      <rPr>
        <b/>
        <sz val="11"/>
        <color theme="1"/>
        <rFont val="Times New Roman"/>
        <family val="1"/>
      </rPr>
      <t xml:space="preserve">[32] required </t>
    </r>
    <r>
      <rPr>
        <sz val="11"/>
        <color theme="1"/>
        <rFont val="Times New Roman"/>
        <family val="1"/>
      </rPr>
      <t xml:space="preserve">                                                                                      </t>
    </r>
  </si>
  <si>
    <t>AE4850 (3-2) Astrodynamic Optimization</t>
  </si>
  <si>
    <t>AE4870 (4-0) Spacecraft Design &amp; Integration I</t>
  </si>
  <si>
    <t>AE4871 (2-4) Spacecraft Design &amp; Integration II</t>
  </si>
  <si>
    <t>AE3804 (3-0) Thermal Control of Spacecraft</t>
  </si>
  <si>
    <t>AE3811 (2-2) Space Systems Laboratory</t>
  </si>
  <si>
    <t>AE3815 (3-2) Intro to Spacecraft Dynamics</t>
  </si>
  <si>
    <t>AE3818 (3-2) Spacecraft Attitude Dyn &amp; Control</t>
  </si>
  <si>
    <t>AE3830 (3-2) Spacecraft Guidance and Controls</t>
  </si>
  <si>
    <t>AE3851 (3-2) Spacecraft Propulsion</t>
  </si>
  <si>
    <t>AE3870 (2-4) Computational Tools for Spacecraft Design</t>
  </si>
  <si>
    <t>ME3521 (3-2) Mechanical Vibration</t>
  </si>
  <si>
    <r>
      <t xml:space="preserve">Total Quarter Hours </t>
    </r>
    <r>
      <rPr>
        <b/>
        <sz val="11"/>
        <color theme="1"/>
        <rFont val="Times New Roman"/>
        <family val="1"/>
      </rPr>
      <t>[92] required</t>
    </r>
    <r>
      <rPr>
        <sz val="11"/>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</si>
</sst>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theme="1"/>
      <name val="Calibri"/>
      <family val="2"/>
      <scheme val="minor"/>
    </font>
    <font>
      <sz val="12"/>
      <color rgb="FF000000"/>
      <name val="Times New Roman"/>
      <family val="1"/>
    </font>
    <font>
      <b/>
      <sz val="10"/>
      <color rgb="FF000000"/>
      <name val="Times New Roman"/>
      <family val="1"/>
    </font>
    <font>
      <b/>
      <sz val="10"/>
      <color theme="1"/>
      <name val="Times New Roman"/>
      <family val="1"/>
    </font>
    <font>
      <sz val="11"/>
      <color rgb="FF000000"/>
      <name val="Times New Roman"/>
      <family val="1"/>
    </font>
    <font>
      <sz val="10"/>
      <color rgb="FF000000"/>
      <name val="Times New Roman"/>
      <family val="1"/>
    </font>
    <font>
      <b/>
      <sz val="11"/>
      <color rgb="FF000000"/>
      <name val="Times New Roman"/>
      <family val="1"/>
    </font>
    <font>
      <sz val="10"/>
      <color theme="1"/>
      <name val="Times New Roman"/>
      <family val="1"/>
    </font>
    <font>
      <sz val="11"/>
      <color theme="1"/>
      <name val="Times New Roman"/>
      <family val="1"/>
    </font>
    <font>
      <b/>
      <sz val="11"/>
      <color theme="1"/>
      <name val="Times New Roman"/>
      <family val="1"/>
    </font>
    <font>
      <sz val="10"/>
      <color theme="1"/>
      <name val="Calibri"/>
      <family val="2"/>
      <scheme val="minor"/>
    </font>
    <font>
      <sz val="11"/>
      <name val="Times New Roman"/>
      <family val="1"/>
    </font>
    <font>
      <u/>
      <sz val="11"/>
      <color theme="10"/>
      <name val="Calibri"/>
      <family val="2"/>
      <scheme val="minor"/>
    </font>
    <font>
      <b/>
      <i/>
      <sz val="16"/>
      <color rgb="FF000000"/>
      <name val="Times New Roman"/>
      <family val="1"/>
    </font>
    <font>
      <b/>
      <i/>
      <sz val="10"/>
      <color theme="1"/>
      <name val="Times New Roman"/>
      <family val="1"/>
    </font>
    <font>
      <sz val="10"/>
      <color theme="0"/>
      <name val="Times New Roman"/>
      <family val="1"/>
    </font>
    <font>
      <sz val="10"/>
      <color theme="0"/>
      <name val="Calibri"/>
      <family val="2"/>
      <scheme val="minor"/>
    </font>
    <font>
      <b/>
      <sz val="9"/>
      <color theme="1"/>
      <name val="Times New Roman"/>
      <family val="1"/>
    </font>
    <font>
      <b/>
      <i/>
      <sz val="11"/>
      <color theme="1"/>
      <name val="Times New Roman"/>
      <family val="1"/>
    </font>
    <font>
      <u/>
      <sz val="9"/>
      <color theme="10"/>
      <name val="Times New Roman"/>
      <family val="1"/>
    </font>
    <font>
      <b/>
      <sz val="10"/>
      <color theme="0"/>
      <name val="Times New Roman"/>
      <family val="1"/>
    </font>
    <font>
      <sz val="9"/>
      <color theme="1"/>
      <name val="Times New Roman"/>
      <family val="1"/>
    </font>
    <font>
      <b/>
      <sz val="8"/>
      <color theme="1"/>
      <name val="Times New Roman"/>
      <family val="1"/>
    </font>
    <font>
      <sz val="11"/>
      <color theme="0"/>
      <name val="Calibri"/>
      <family val="2"/>
      <scheme val="minor"/>
    </font>
    <font>
      <sz val="11"/>
      <color theme="0"/>
      <name val="Times New Roman"/>
      <family val="1"/>
    </font>
    <font>
      <sz val="11"/>
      <name val="Calibri"/>
      <family val="2"/>
      <scheme val="minor"/>
    </font>
    <font>
      <b/>
      <sz val="10"/>
      <name val="Times New Roman"/>
      <family val="1"/>
    </font>
    <font>
      <b/>
      <sz val="12"/>
      <color theme="1"/>
      <name val="Times New Roman"/>
      <family val="1"/>
    </font>
    <font>
      <sz val="11"/>
      <color indexed="8"/>
      <name val="Times New Roman"/>
      <family val="1"/>
    </font>
    <font>
      <sz val="10"/>
      <color indexed="8"/>
      <name val="Times New Roman"/>
      <family val="1"/>
    </font>
    <font>
      <sz val="10"/>
      <name val="Times New Roman"/>
      <family val="1"/>
    </font>
    <font>
      <b/>
      <sz val="10"/>
      <color indexed="8"/>
      <name val="Times New Roman"/>
      <family val="1"/>
    </font>
    <font>
      <sz val="10"/>
      <color rgb="FFFF0000"/>
      <name val="Times New Roman"/>
      <family val="1"/>
    </font>
    <font>
      <i/>
      <sz val="10"/>
      <name val="Times New Roman"/>
      <family val="1"/>
    </font>
    <font>
      <b/>
      <i/>
      <sz val="11"/>
      <color rgb="FF000000"/>
      <name val="Times New Roman"/>
      <family val="1"/>
    </font>
    <font>
      <b/>
      <sz val="14"/>
      <color rgb="FF000000"/>
      <name val="Times New Roman"/>
      <family val="1"/>
    </font>
    <font>
      <b/>
      <sz val="11"/>
      <name val="Times New Roman"/>
      <family val="1"/>
    </font>
    <font>
      <u/>
      <sz val="11"/>
      <color theme="1"/>
      <name val="Times New Roman"/>
      <family val="1"/>
    </font>
    <font>
      <sz val="11"/>
      <name val="Times New Roman"/>
      <family val="1"/>
    </font>
    <font>
      <sz val="10"/>
      <name val="Arial"/>
      <family val="2"/>
    </font>
    <font>
      <sz val="10"/>
      <name val="Arial"/>
      <family val="2"/>
    </font>
    <font>
      <sz val="11"/>
      <name val="Arial"/>
      <family val="2"/>
    </font>
    <font>
      <sz val="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gradientFill degree="90">
        <stop position="0">
          <color theme="0"/>
        </stop>
        <stop position="1">
          <color theme="4"/>
        </stop>
      </gradientFill>
    </fill>
    <fill>
      <gradientFill degree="135">
        <stop position="0">
          <color theme="0"/>
        </stop>
        <stop position="1">
          <color theme="4"/>
        </stop>
      </gradientFill>
    </fill>
    <fill>
      <patternFill patternType="solid">
        <fgColor theme="0" tint="-0.14999847407452621"/>
        <bgColor auto="1"/>
      </patternFill>
    </fill>
    <fill>
      <gradientFill degree="45">
        <stop position="0">
          <color theme="0" tint="-5.0965910824915313E-2"/>
        </stop>
        <stop position="1">
          <color theme="4"/>
        </stop>
      </gradientFill>
    </fill>
    <fill>
      <patternFill patternType="solid">
        <fgColor theme="5" tint="0.79998168889431442"/>
        <bgColor indexed="64"/>
      </patternFill>
    </fill>
    <fill>
      <patternFill patternType="solid">
        <fgColor theme="4"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medium">
        <color auto="1"/>
      </left>
      <right style="medium">
        <color auto="1"/>
      </right>
      <top style="medium">
        <color auto="1"/>
      </top>
      <bottom/>
      <diagonal/>
    </border>
  </borders>
  <cellStyleXfs count="2">
    <xf numFmtId="0" fontId="0" fillId="0" borderId="0"/>
    <xf numFmtId="0" fontId="12" fillId="0" borderId="0" applyNumberFormat="0" applyFill="0" applyBorder="0" applyAlignment="0" applyProtection="0"/>
  </cellStyleXfs>
  <cellXfs count="479">
    <xf numFmtId="0" fontId="0" fillId="0" borderId="0" xfId="0"/>
    <xf numFmtId="0" fontId="0" fillId="0" borderId="0" xfId="0"/>
    <xf numFmtId="0" fontId="0" fillId="0" borderId="0" xfId="0" applyBorder="1"/>
    <xf numFmtId="0" fontId="2" fillId="2" borderId="1" xfId="0" applyFont="1" applyFill="1" applyBorder="1" applyAlignment="1" applyProtection="1">
      <alignment horizontal="center" vertical="top" wrapText="1"/>
    </xf>
    <xf numFmtId="0" fontId="10" fillId="0" borderId="0" xfId="0" applyFont="1"/>
    <xf numFmtId="0" fontId="7" fillId="2" borderId="7" xfId="0" applyFont="1" applyFill="1" applyBorder="1" applyAlignment="1" applyProtection="1">
      <alignment wrapText="1"/>
      <protection hidden="1"/>
    </xf>
    <xf numFmtId="0" fontId="5" fillId="2" borderId="7" xfId="0" applyFont="1" applyFill="1" applyBorder="1" applyAlignment="1" applyProtection="1">
      <alignment horizontal="left" vertical="top" wrapText="1"/>
      <protection hidden="1"/>
    </xf>
    <xf numFmtId="0" fontId="8" fillId="0" borderId="0" xfId="0" applyFont="1" applyFill="1" applyAlignment="1" applyProtection="1">
      <alignment horizontal="left"/>
    </xf>
    <xf numFmtId="0" fontId="8" fillId="0" borderId="0" xfId="0" applyFont="1" applyBorder="1" applyProtection="1"/>
    <xf numFmtId="0" fontId="0" fillId="0" borderId="0" xfId="0"/>
    <xf numFmtId="0" fontId="0" fillId="0" borderId="0" xfId="0"/>
    <xf numFmtId="0" fontId="0" fillId="0" borderId="0" xfId="0" applyFont="1"/>
    <xf numFmtId="0" fontId="9" fillId="0" borderId="0" xfId="0" applyFont="1"/>
    <xf numFmtId="0" fontId="3" fillId="0" borderId="0" xfId="0" applyFont="1"/>
    <xf numFmtId="0" fontId="7" fillId="0" borderId="2" xfId="0" applyFont="1" applyBorder="1"/>
    <xf numFmtId="0" fontId="3" fillId="0" borderId="5" xfId="0" applyFont="1" applyBorder="1"/>
    <xf numFmtId="0" fontId="1" fillId="0" borderId="0" xfId="0" applyFont="1" applyBorder="1" applyAlignment="1" applyProtection="1">
      <alignment horizontal="left"/>
    </xf>
    <xf numFmtId="0" fontId="0" fillId="0" borderId="0" xfId="0" applyBorder="1" applyProtection="1"/>
    <xf numFmtId="0" fontId="3" fillId="0" borderId="0" xfId="0" applyNumberFormat="1" applyFont="1" applyAlignment="1" applyProtection="1">
      <alignment horizontal="left"/>
      <protection locked="0"/>
    </xf>
    <xf numFmtId="0" fontId="3" fillId="0" borderId="0" xfId="0" applyFont="1" applyAlignment="1" applyProtection="1">
      <alignment horizontal="left"/>
      <protection locked="0"/>
    </xf>
    <xf numFmtId="0" fontId="3" fillId="0" borderId="0" xfId="0" applyFont="1" applyAlignment="1">
      <alignment horizontal="right"/>
    </xf>
    <xf numFmtId="49" fontId="5" fillId="0" borderId="1" xfId="0" applyNumberFormat="1" applyFont="1" applyBorder="1" applyAlignment="1" applyProtection="1">
      <alignment horizontal="left" vertical="top"/>
      <protection locked="0"/>
    </xf>
    <xf numFmtId="0" fontId="5" fillId="0" borderId="1" xfId="0" applyNumberFormat="1" applyFont="1" applyBorder="1" applyAlignment="1" applyProtection="1">
      <alignment vertical="top"/>
      <protection locked="0"/>
    </xf>
    <xf numFmtId="0" fontId="5" fillId="0" borderId="1" xfId="0" applyNumberFormat="1" applyFont="1" applyBorder="1" applyAlignment="1" applyProtection="1">
      <alignment vertical="top" wrapText="1"/>
      <protection locked="0"/>
    </xf>
    <xf numFmtId="0" fontId="7" fillId="0" borderId="1" xfId="0" applyFont="1" applyBorder="1" applyAlignment="1" applyProtection="1">
      <alignment horizontal="left"/>
      <protection locked="0"/>
    </xf>
    <xf numFmtId="0" fontId="3" fillId="0" borderId="0" xfId="0" applyFont="1" applyBorder="1"/>
    <xf numFmtId="0" fontId="14" fillId="3" borderId="0" xfId="0" applyFont="1" applyFill="1"/>
    <xf numFmtId="0" fontId="3" fillId="0" borderId="0" xfId="0" applyFont="1" applyAlignment="1">
      <alignment horizontal="left"/>
    </xf>
    <xf numFmtId="0" fontId="8" fillId="0" borderId="0" xfId="0" applyFont="1"/>
    <xf numFmtId="0" fontId="3" fillId="3" borderId="0" xfId="0" applyFont="1" applyFill="1" applyBorder="1" applyAlignment="1" applyProtection="1">
      <alignment horizontal="center"/>
    </xf>
    <xf numFmtId="0" fontId="9" fillId="0" borderId="0" xfId="0" applyFont="1" applyBorder="1" applyAlignment="1">
      <alignment horizontal="center"/>
    </xf>
    <xf numFmtId="0" fontId="9" fillId="0" borderId="5" xfId="0" applyFont="1" applyBorder="1"/>
    <xf numFmtId="0" fontId="9" fillId="0" borderId="0" xfId="0" applyFont="1" applyBorder="1"/>
    <xf numFmtId="0" fontId="9" fillId="0" borderId="0" xfId="0" applyFont="1" applyBorder="1" applyAlignment="1">
      <alignment horizontal="right"/>
    </xf>
    <xf numFmtId="0" fontId="9" fillId="0" borderId="6" xfId="0" applyFont="1" applyBorder="1"/>
    <xf numFmtId="0" fontId="9" fillId="0" borderId="0" xfId="0" applyFont="1" applyAlignment="1">
      <alignment horizontal="right"/>
    </xf>
    <xf numFmtId="0" fontId="9" fillId="0" borderId="0" xfId="0" applyFont="1" applyAlignment="1" applyProtection="1">
      <alignment horizontal="center"/>
      <protection locked="0"/>
    </xf>
    <xf numFmtId="0" fontId="9" fillId="0" borderId="0" xfId="0" applyNumberFormat="1" applyFont="1" applyAlignment="1" applyProtection="1">
      <alignment horizontal="left"/>
      <protection locked="0"/>
    </xf>
    <xf numFmtId="0" fontId="9" fillId="0" borderId="0" xfId="0" applyFont="1" applyAlignment="1" applyProtection="1">
      <alignment horizontal="left"/>
      <protection locked="0"/>
    </xf>
    <xf numFmtId="0" fontId="5" fillId="0" borderId="1" xfId="0" applyFont="1" applyBorder="1" applyAlignment="1" applyProtection="1">
      <alignment horizontal="left" vertical="top" wrapText="1"/>
      <protection locked="0"/>
    </xf>
    <xf numFmtId="1" fontId="5" fillId="0" borderId="1" xfId="0" applyNumberFormat="1" applyFont="1" applyBorder="1" applyAlignment="1" applyProtection="1">
      <alignment horizontal="center" vertical="center" wrapText="1"/>
      <protection locked="0"/>
    </xf>
    <xf numFmtId="164" fontId="5" fillId="0" borderId="1" xfId="0" applyNumberFormat="1" applyFont="1" applyBorder="1" applyAlignment="1" applyProtection="1">
      <alignment horizontal="center" vertical="center" wrapText="1"/>
      <protection locked="0"/>
    </xf>
    <xf numFmtId="0" fontId="5" fillId="0" borderId="1" xfId="0" applyNumberFormat="1" applyFont="1" applyBorder="1" applyAlignment="1" applyProtection="1">
      <alignment horizontal="left" vertical="top" wrapText="1"/>
      <protection locked="0"/>
    </xf>
    <xf numFmtId="0" fontId="5" fillId="0" borderId="1" xfId="0" applyNumberFormat="1" applyFont="1" applyBorder="1" applyAlignment="1" applyProtection="1">
      <alignment horizontal="left" vertical="top"/>
      <protection locked="0"/>
    </xf>
    <xf numFmtId="0" fontId="0" fillId="3" borderId="0" xfId="0" applyFill="1"/>
    <xf numFmtId="0" fontId="22" fillId="0" borderId="1" xfId="0" applyNumberFormat="1" applyFont="1" applyBorder="1" applyAlignment="1">
      <alignment horizontal="center" vertical="center"/>
    </xf>
    <xf numFmtId="0" fontId="0" fillId="0" borderId="0" xfId="0" applyFill="1"/>
    <xf numFmtId="0" fontId="0" fillId="0" borderId="0" xfId="0"/>
    <xf numFmtId="0" fontId="0" fillId="0" borderId="0" xfId="0"/>
    <xf numFmtId="0" fontId="9" fillId="0" borderId="0" xfId="0" applyFont="1" applyBorder="1" applyAlignment="1">
      <alignment horizontal="left"/>
    </xf>
    <xf numFmtId="0" fontId="8" fillId="3" borderId="0" xfId="0" applyFont="1" applyFill="1"/>
    <xf numFmtId="0" fontId="7" fillId="3" borderId="0" xfId="0" applyFont="1" applyFill="1"/>
    <xf numFmtId="0" fontId="3" fillId="3" borderId="0" xfId="0" applyFont="1" applyFill="1"/>
    <xf numFmtId="1" fontId="20" fillId="3" borderId="0" xfId="0" applyNumberFormat="1" applyFont="1" applyFill="1" applyAlignment="1">
      <alignment horizontal="right"/>
    </xf>
    <xf numFmtId="0" fontId="3" fillId="3" borderId="0" xfId="0" applyFont="1" applyFill="1" applyBorder="1"/>
    <xf numFmtId="1" fontId="20" fillId="3" borderId="0" xfId="0" applyNumberFormat="1" applyFont="1" applyFill="1" applyBorder="1" applyAlignment="1">
      <alignment horizontal="right"/>
    </xf>
    <xf numFmtId="0" fontId="3" fillId="3" borderId="0" xfId="0" applyFont="1" applyFill="1" applyBorder="1" applyAlignment="1">
      <alignment horizontal="right"/>
    </xf>
    <xf numFmtId="0" fontId="10" fillId="3" borderId="0" xfId="0" applyFont="1" applyFill="1"/>
    <xf numFmtId="0" fontId="16" fillId="3" borderId="0" xfId="0" applyFont="1" applyFill="1"/>
    <xf numFmtId="0" fontId="7" fillId="3" borderId="0" xfId="0" applyFont="1" applyFill="1" applyBorder="1" applyProtection="1"/>
    <xf numFmtId="0" fontId="15" fillId="3" borderId="0" xfId="0" applyFont="1" applyFill="1" applyBorder="1" applyProtection="1"/>
    <xf numFmtId="0" fontId="7" fillId="3" borderId="1" xfId="0" applyNumberFormat="1" applyFont="1" applyFill="1" applyBorder="1" applyAlignment="1" applyProtection="1">
      <alignment horizontal="left" vertical="top" wrapText="1"/>
      <protection locked="0"/>
    </xf>
    <xf numFmtId="0" fontId="22" fillId="0" borderId="3" xfId="0" applyNumberFormat="1" applyFont="1" applyBorder="1" applyAlignment="1">
      <alignment horizontal="center" vertical="center"/>
    </xf>
    <xf numFmtId="0" fontId="22" fillId="0" borderId="3" xfId="0" applyFont="1" applyBorder="1" applyAlignment="1">
      <alignment horizontal="center" vertical="center"/>
    </xf>
    <xf numFmtId="0" fontId="7" fillId="0" borderId="10" xfId="0" applyFont="1" applyBorder="1"/>
    <xf numFmtId="0" fontId="7" fillId="0" borderId="5" xfId="0" applyFont="1" applyBorder="1"/>
    <xf numFmtId="0" fontId="22" fillId="3" borderId="1" xfId="0" applyNumberFormat="1" applyFont="1" applyFill="1" applyBorder="1" applyAlignment="1">
      <alignment horizontal="center" vertical="center"/>
    </xf>
    <xf numFmtId="0" fontId="5" fillId="0" borderId="0" xfId="0" applyFont="1" applyFill="1" applyBorder="1" applyAlignment="1">
      <alignment horizontal="left"/>
    </xf>
    <xf numFmtId="1" fontId="0" fillId="0" borderId="0" xfId="0" applyNumberFormat="1" applyFill="1"/>
    <xf numFmtId="2" fontId="0" fillId="0" borderId="0" xfId="0" applyNumberFormat="1" applyFill="1"/>
    <xf numFmtId="0" fontId="9" fillId="0" borderId="6" xfId="0" applyFont="1" applyBorder="1" applyAlignment="1">
      <alignment horizontal="center"/>
    </xf>
    <xf numFmtId="0" fontId="3" fillId="0" borderId="6" xfId="0" applyFont="1" applyBorder="1" applyAlignment="1">
      <alignment horizontal="center"/>
    </xf>
    <xf numFmtId="0" fontId="23" fillId="0" borderId="0" xfId="0" applyFont="1" applyFill="1"/>
    <xf numFmtId="1" fontId="23" fillId="0" borderId="0" xfId="0" applyNumberFormat="1" applyFont="1" applyFill="1"/>
    <xf numFmtId="1" fontId="20" fillId="0" borderId="0" xfId="0" applyNumberFormat="1" applyFont="1" applyFill="1" applyAlignment="1">
      <alignment horizontal="right" vertical="top"/>
    </xf>
    <xf numFmtId="1" fontId="20" fillId="0" borderId="0" xfId="0" applyNumberFormat="1" applyFont="1" applyFill="1" applyAlignment="1">
      <alignment horizontal="right"/>
    </xf>
    <xf numFmtId="1" fontId="20" fillId="0" borderId="0" xfId="0" applyNumberFormat="1" applyFont="1" applyFill="1" applyBorder="1" applyAlignment="1">
      <alignment horizontal="right"/>
    </xf>
    <xf numFmtId="0" fontId="24" fillId="0" borderId="0" xfId="0" applyFont="1" applyFill="1"/>
    <xf numFmtId="0" fontId="8" fillId="0" borderId="0" xfId="0" applyFont="1" applyFill="1" applyBorder="1" applyProtection="1"/>
    <xf numFmtId="0" fontId="5" fillId="0" borderId="3" xfId="0" applyFont="1" applyBorder="1" applyAlignment="1" applyProtection="1">
      <alignment horizontal="left" vertical="top" wrapText="1"/>
      <protection locked="0"/>
    </xf>
    <xf numFmtId="0" fontId="5" fillId="0" borderId="1" xfId="0" applyFont="1" applyBorder="1" applyAlignment="1" applyProtection="1">
      <alignment horizontal="left"/>
    </xf>
    <xf numFmtId="0" fontId="3" fillId="0" borderId="1" xfId="0" applyFont="1" applyBorder="1" applyAlignment="1">
      <alignment horizontal="left"/>
    </xf>
    <xf numFmtId="0" fontId="0" fillId="0" borderId="0" xfId="0" applyFont="1" applyFill="1"/>
    <xf numFmtId="0" fontId="25" fillId="0" borderId="0" xfId="0" applyFont="1" applyFill="1"/>
    <xf numFmtId="1" fontId="25" fillId="0" borderId="0" xfId="0" applyNumberFormat="1" applyFont="1" applyFill="1"/>
    <xf numFmtId="1" fontId="26" fillId="0" borderId="0" xfId="0" applyNumberFormat="1" applyFont="1" applyFill="1" applyAlignment="1">
      <alignment horizontal="right" vertical="top"/>
    </xf>
    <xf numFmtId="1" fontId="26" fillId="0" borderId="0" xfId="0" applyNumberFormat="1" applyFont="1" applyFill="1" applyAlignment="1">
      <alignment horizontal="right"/>
    </xf>
    <xf numFmtId="1" fontId="26" fillId="0" borderId="0" xfId="0" applyNumberFormat="1" applyFont="1" applyFill="1" applyBorder="1" applyAlignment="1">
      <alignment horizontal="right"/>
    </xf>
    <xf numFmtId="0" fontId="25" fillId="0" borderId="0" xfId="0" applyFont="1"/>
    <xf numFmtId="0" fontId="17" fillId="0" borderId="12" xfId="0" applyFont="1" applyFill="1" applyBorder="1" applyAlignment="1">
      <alignment horizontal="right" vertical="center"/>
    </xf>
    <xf numFmtId="0" fontId="2" fillId="4" borderId="1" xfId="0" applyFont="1" applyFill="1" applyBorder="1" applyAlignment="1">
      <alignment horizontal="center"/>
    </xf>
    <xf numFmtId="2" fontId="3" fillId="2" borderId="1" xfId="0" applyNumberFormat="1" applyFont="1" applyFill="1" applyBorder="1" applyAlignment="1" applyProtection="1">
      <alignment horizontal="center" vertical="center"/>
      <protection hidden="1"/>
    </xf>
    <xf numFmtId="0" fontId="0" fillId="6" borderId="1" xfId="0" applyFill="1" applyBorder="1"/>
    <xf numFmtId="0" fontId="7" fillId="3" borderId="4" xfId="0" applyFont="1" applyFill="1" applyBorder="1" applyAlignment="1">
      <alignment vertical="top"/>
    </xf>
    <xf numFmtId="0" fontId="7" fillId="0" borderId="9" xfId="0" applyFont="1" applyBorder="1"/>
    <xf numFmtId="0" fontId="7" fillId="0" borderId="6" xfId="0" applyFont="1" applyBorder="1"/>
    <xf numFmtId="0" fontId="2" fillId="2" borderId="1" xfId="0" applyFont="1" applyFill="1" applyBorder="1" applyAlignment="1">
      <alignment horizontal="center" vertical="top" wrapText="1"/>
    </xf>
    <xf numFmtId="0" fontId="0" fillId="0" borderId="0" xfId="0"/>
    <xf numFmtId="0" fontId="0" fillId="0" borderId="0" xfId="0" applyFill="1"/>
    <xf numFmtId="0" fontId="0" fillId="0" borderId="0" xfId="0"/>
    <xf numFmtId="0" fontId="0" fillId="0" borderId="0" xfId="0" applyFill="1"/>
    <xf numFmtId="0" fontId="0" fillId="0" borderId="0" xfId="0"/>
    <xf numFmtId="0" fontId="0" fillId="0" borderId="0" xfId="0" applyFill="1"/>
    <xf numFmtId="0" fontId="0" fillId="0" borderId="0" xfId="0"/>
    <xf numFmtId="0" fontId="0" fillId="0" borderId="0" xfId="0" applyFill="1"/>
    <xf numFmtId="0" fontId="0" fillId="0" borderId="0" xfId="0"/>
    <xf numFmtId="0" fontId="0" fillId="0" borderId="0" xfId="0" applyFill="1"/>
    <xf numFmtId="0" fontId="0" fillId="3" borderId="0" xfId="0" applyFill="1" applyBorder="1"/>
    <xf numFmtId="0" fontId="0" fillId="0" borderId="0" xfId="0"/>
    <xf numFmtId="0" fontId="0" fillId="0" borderId="0" xfId="0" applyFill="1"/>
    <xf numFmtId="164" fontId="3" fillId="0" borderId="1" xfId="0" applyNumberFormat="1" applyFont="1" applyBorder="1" applyAlignment="1" applyProtection="1">
      <alignment horizontal="center" vertical="center"/>
      <protection hidden="1"/>
    </xf>
    <xf numFmtId="164" fontId="3" fillId="0" borderId="1" xfId="0" applyNumberFormat="1" applyFont="1" applyBorder="1" applyAlignment="1">
      <alignment horizontal="center"/>
    </xf>
    <xf numFmtId="0" fontId="7" fillId="3" borderId="2" xfId="0" applyFont="1" applyFill="1" applyBorder="1" applyAlignment="1">
      <alignment vertical="center"/>
    </xf>
    <xf numFmtId="164" fontId="3" fillId="3" borderId="1" xfId="0" applyNumberFormat="1" applyFont="1" applyFill="1" applyBorder="1" applyAlignment="1" applyProtection="1">
      <alignment horizontal="center" vertical="center"/>
      <protection hidden="1"/>
    </xf>
    <xf numFmtId="0" fontId="0" fillId="2" borderId="1" xfId="0" applyFill="1" applyBorder="1"/>
    <xf numFmtId="164" fontId="3" fillId="3" borderId="3" xfId="0" applyNumberFormat="1" applyFont="1" applyFill="1" applyBorder="1" applyAlignment="1">
      <alignment horizontal="center" vertical="center"/>
    </xf>
    <xf numFmtId="0" fontId="30" fillId="0" borderId="1" xfId="0" applyFont="1" applyFill="1" applyBorder="1" applyAlignment="1" applyProtection="1">
      <alignment horizontal="left" vertical="top" wrapText="1"/>
      <protection locked="0"/>
    </xf>
    <xf numFmtId="164" fontId="30" fillId="0" borderId="1" xfId="0" applyNumberFormat="1" applyFont="1" applyFill="1" applyBorder="1" applyAlignment="1" applyProtection="1">
      <alignment horizontal="center" vertical="center"/>
      <protection locked="0"/>
    </xf>
    <xf numFmtId="0" fontId="30" fillId="0" borderId="1" xfId="0" applyFont="1" applyFill="1" applyBorder="1" applyAlignment="1" applyProtection="1">
      <alignment horizontal="left" vertical="center" wrapText="1"/>
      <protection locked="0"/>
    </xf>
    <xf numFmtId="0" fontId="30" fillId="0" borderId="1" xfId="0" applyNumberFormat="1" applyFont="1" applyFill="1" applyBorder="1" applyAlignment="1" applyProtection="1">
      <alignment horizontal="left" vertical="top" wrapText="1"/>
      <protection locked="0"/>
    </xf>
    <xf numFmtId="0" fontId="29" fillId="0" borderId="1" xfId="0" applyNumberFormat="1" applyFont="1" applyFill="1" applyBorder="1" applyAlignment="1" applyProtection="1">
      <alignment horizontal="center" vertical="center"/>
      <protection locked="0"/>
    </xf>
    <xf numFmtId="0" fontId="30" fillId="0" borderId="1" xfId="0" applyNumberFormat="1" applyFont="1" applyFill="1" applyBorder="1" applyAlignment="1" applyProtection="1">
      <alignment horizontal="center" vertical="center"/>
      <protection locked="0"/>
    </xf>
    <xf numFmtId="0" fontId="30" fillId="0" borderId="1" xfId="0" applyNumberFormat="1" applyFont="1" applyFill="1" applyBorder="1" applyAlignment="1" applyProtection="1">
      <alignment horizontal="left" vertical="top" wrapText="1" readingOrder="1"/>
      <protection locked="0"/>
    </xf>
    <xf numFmtId="0" fontId="29" fillId="0" borderId="1" xfId="0" applyNumberFormat="1" applyFont="1" applyFill="1" applyBorder="1" applyAlignment="1" applyProtection="1">
      <alignment horizontal="left" vertical="center" wrapText="1"/>
      <protection locked="0"/>
    </xf>
    <xf numFmtId="0" fontId="30" fillId="0" borderId="1" xfId="0" applyNumberFormat="1" applyFont="1" applyFill="1" applyBorder="1" applyAlignment="1" applyProtection="1">
      <alignment horizontal="left" vertical="center" wrapText="1"/>
      <protection locked="0"/>
    </xf>
    <xf numFmtId="0" fontId="2" fillId="3" borderId="0" xfId="0" applyFont="1" applyFill="1" applyBorder="1" applyAlignment="1">
      <alignment horizontal="right" vertical="center" wrapText="1"/>
    </xf>
    <xf numFmtId="164" fontId="2" fillId="3" borderId="0" xfId="0" applyNumberFormat="1" applyFont="1" applyFill="1" applyBorder="1" applyAlignment="1" applyProtection="1">
      <alignment horizontal="center" vertical="top" wrapText="1"/>
      <protection hidden="1"/>
    </xf>
    <xf numFmtId="0" fontId="2" fillId="3" borderId="0" xfId="0" applyFont="1" applyFill="1" applyBorder="1" applyAlignment="1" applyProtection="1">
      <alignment horizontal="right" vertical="top" wrapText="1"/>
      <protection hidden="1"/>
    </xf>
    <xf numFmtId="0" fontId="5" fillId="3" borderId="0" xfId="0" applyFont="1" applyFill="1" applyBorder="1" applyAlignment="1" applyProtection="1">
      <alignment horizontal="right" vertical="top" wrapText="1"/>
      <protection hidden="1"/>
    </xf>
    <xf numFmtId="0" fontId="0" fillId="8" borderId="0" xfId="0" applyFill="1"/>
    <xf numFmtId="1" fontId="4"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left" vertical="top" wrapText="1"/>
      <protection locked="0"/>
    </xf>
    <xf numFmtId="164" fontId="6" fillId="0" borderId="1" xfId="0" applyNumberFormat="1" applyFont="1" applyBorder="1" applyAlignment="1" applyProtection="1">
      <alignment horizontal="center" vertical="center"/>
      <protection hidden="1"/>
    </xf>
    <xf numFmtId="1" fontId="8" fillId="0" borderId="7" xfId="0" applyNumberFormat="1" applyFont="1" applyBorder="1" applyAlignment="1" applyProtection="1">
      <alignment horizontal="center" vertical="center"/>
      <protection locked="0"/>
    </xf>
    <xf numFmtId="0" fontId="8" fillId="0" borderId="0" xfId="0" applyFont="1" applyFill="1" applyProtection="1"/>
    <xf numFmtId="0" fontId="8" fillId="0" borderId="5" xfId="0" applyFont="1" applyFill="1" applyBorder="1" applyAlignment="1" applyProtection="1">
      <alignment horizontal="left" vertical="top" wrapText="1"/>
    </xf>
    <xf numFmtId="164" fontId="9" fillId="0" borderId="1" xfId="0" applyNumberFormat="1" applyFont="1" applyBorder="1" applyAlignment="1">
      <alignment horizontal="center" vertical="center"/>
    </xf>
    <xf numFmtId="0" fontId="6"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164" fontId="9" fillId="0" borderId="1" xfId="0" applyNumberFormat="1" applyFont="1" applyFill="1" applyBorder="1" applyAlignment="1" applyProtection="1">
      <alignment horizontal="center" vertical="center"/>
    </xf>
    <xf numFmtId="0" fontId="6" fillId="8" borderId="1" xfId="0" applyFont="1" applyFill="1" applyBorder="1" applyAlignment="1">
      <alignment horizontal="center" vertical="top" wrapText="1"/>
    </xf>
    <xf numFmtId="0" fontId="7" fillId="0" borderId="0" xfId="0" applyFont="1"/>
    <xf numFmtId="0" fontId="17" fillId="0" borderId="0" xfId="0" applyFont="1" applyAlignment="1">
      <alignment horizontal="right"/>
    </xf>
    <xf numFmtId="0" fontId="3" fillId="0" borderId="6" xfId="0" applyFont="1" applyBorder="1"/>
    <xf numFmtId="0" fontId="7" fillId="0" borderId="10" xfId="0" applyFont="1" applyFill="1" applyBorder="1" applyAlignment="1">
      <alignment horizontal="left" vertical="center"/>
    </xf>
    <xf numFmtId="0" fontId="7" fillId="0" borderId="5" xfId="0" applyFont="1" applyFill="1" applyBorder="1" applyAlignment="1">
      <alignment horizontal="left" vertical="center"/>
    </xf>
    <xf numFmtId="0" fontId="9" fillId="0" borderId="0" xfId="0" applyFont="1"/>
    <xf numFmtId="0" fontId="3" fillId="0" borderId="0" xfId="0" applyFont="1" applyAlignment="1">
      <alignment horizontal="right"/>
    </xf>
    <xf numFmtId="164" fontId="3" fillId="0" borderId="1" xfId="0" applyNumberFormat="1" applyFont="1" applyBorder="1" applyAlignment="1">
      <alignment horizontal="center" vertical="center"/>
    </xf>
    <xf numFmtId="1" fontId="2" fillId="0" borderId="1" xfId="0" applyNumberFormat="1" applyFont="1" applyFill="1" applyBorder="1" applyAlignment="1" applyProtection="1">
      <alignment horizontal="center" vertical="center" wrapText="1"/>
      <protection hidden="1"/>
    </xf>
    <xf numFmtId="164" fontId="2" fillId="0" borderId="1" xfId="0" applyNumberFormat="1" applyFont="1" applyBorder="1" applyAlignment="1" applyProtection="1">
      <alignment horizontal="center" vertical="center" wrapText="1"/>
      <protection hidden="1"/>
    </xf>
    <xf numFmtId="164" fontId="2" fillId="0" borderId="1" xfId="0" applyNumberFormat="1" applyFont="1" applyFill="1" applyBorder="1" applyAlignment="1" applyProtection="1">
      <alignment horizontal="center" vertical="center" wrapText="1"/>
      <protection hidden="1"/>
    </xf>
    <xf numFmtId="164" fontId="3" fillId="0" borderId="1" xfId="0" applyNumberFormat="1" applyFont="1" applyBorder="1" applyAlignment="1">
      <alignment horizontal="center" vertical="center" wrapText="1"/>
    </xf>
    <xf numFmtId="0" fontId="0" fillId="0" borderId="0" xfId="0" applyProtection="1"/>
    <xf numFmtId="0" fontId="9" fillId="0" borderId="0" xfId="0" applyFont="1" applyFill="1" applyAlignment="1" applyProtection="1">
      <alignment horizontal="center"/>
    </xf>
    <xf numFmtId="164" fontId="9" fillId="0" borderId="1" xfId="0" applyNumberFormat="1" applyFont="1" applyFill="1" applyBorder="1" applyAlignment="1" applyProtection="1">
      <alignment horizontal="center"/>
    </xf>
    <xf numFmtId="0" fontId="8" fillId="0" borderId="0" xfId="0" applyFont="1" applyFill="1" applyAlignment="1" applyProtection="1">
      <alignment horizontal="left" vertical="top" wrapText="1"/>
    </xf>
    <xf numFmtId="0" fontId="36" fillId="8" borderId="0" xfId="0" applyFont="1" applyFill="1" applyAlignment="1" applyProtection="1">
      <alignment horizontal="center"/>
    </xf>
    <xf numFmtId="0" fontId="9" fillId="0" borderId="0" xfId="0" applyFont="1" applyFill="1" applyProtection="1"/>
    <xf numFmtId="0" fontId="8" fillId="0" borderId="0" xfId="0" applyFont="1" applyFill="1" applyAlignment="1" applyProtection="1">
      <alignment horizontal="right"/>
    </xf>
    <xf numFmtId="0" fontId="9" fillId="0" borderId="0" xfId="0" applyFont="1" applyFill="1" applyBorder="1" applyProtection="1"/>
    <xf numFmtId="0" fontId="9" fillId="0" borderId="0" xfId="0" applyFont="1" applyFill="1" applyBorder="1" applyAlignment="1" applyProtection="1">
      <alignment horizontal="center"/>
    </xf>
    <xf numFmtId="0" fontId="9" fillId="0" borderId="0" xfId="0" applyFont="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xf>
    <xf numFmtId="0" fontId="9" fillId="0" borderId="6" xfId="0" applyFont="1" applyFill="1" applyBorder="1" applyAlignment="1" applyProtection="1">
      <alignment horizontal="left"/>
    </xf>
    <xf numFmtId="0" fontId="8" fillId="0" borderId="0" xfId="0" applyFont="1" applyFill="1" applyBorder="1" applyAlignment="1" applyProtection="1">
      <alignment horizontal="center"/>
    </xf>
    <xf numFmtId="0" fontId="8" fillId="0" borderId="0" xfId="0" applyFont="1" applyFill="1" applyAlignment="1" applyProtection="1"/>
    <xf numFmtId="0" fontId="9" fillId="0" borderId="6" xfId="0" applyFont="1" applyFill="1" applyBorder="1" applyProtection="1"/>
    <xf numFmtId="0" fontId="6"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0" fontId="30" fillId="0" borderId="1" xfId="0" applyFont="1" applyBorder="1" applyAlignment="1" applyProtection="1">
      <alignment vertical="center" wrapText="1"/>
      <protection locked="0"/>
    </xf>
    <xf numFmtId="0" fontId="7" fillId="2" borderId="7" xfId="0" applyFont="1" applyFill="1" applyBorder="1" applyAlignment="1">
      <alignment vertical="center" wrapText="1"/>
    </xf>
    <xf numFmtId="0" fontId="5" fillId="2" borderId="7" xfId="0" applyFont="1" applyFill="1" applyBorder="1" applyAlignment="1">
      <alignment horizontal="left" vertical="center" wrapText="1"/>
    </xf>
    <xf numFmtId="0" fontId="2" fillId="4" borderId="1" xfId="0" applyFont="1" applyFill="1" applyBorder="1" applyAlignment="1">
      <alignment horizontal="left"/>
    </xf>
    <xf numFmtId="0" fontId="7" fillId="2" borderId="7" xfId="0" applyFont="1" applyFill="1" applyBorder="1" applyAlignment="1">
      <alignment wrapText="1"/>
    </xf>
    <xf numFmtId="0" fontId="5" fillId="2" borderId="7" xfId="0" applyFont="1" applyFill="1" applyBorder="1" applyAlignment="1">
      <alignment horizontal="left" vertical="top" wrapText="1"/>
    </xf>
    <xf numFmtId="164" fontId="9" fillId="0" borderId="0" xfId="0" applyNumberFormat="1" applyFont="1" applyFill="1" applyBorder="1" applyAlignment="1" applyProtection="1">
      <alignment horizontal="center"/>
    </xf>
    <xf numFmtId="0" fontId="8" fillId="0" borderId="0" xfId="0" applyFont="1" applyFill="1" applyAlignment="1">
      <alignment horizontal="right" vertical="center"/>
    </xf>
    <xf numFmtId="0" fontId="8" fillId="0" borderId="0" xfId="0" applyFont="1" applyAlignment="1">
      <alignment horizontal="right"/>
    </xf>
    <xf numFmtId="0" fontId="9" fillId="0" borderId="0" xfId="0" applyFont="1" applyFill="1" applyAlignment="1">
      <alignment horizontal="left"/>
    </xf>
    <xf numFmtId="0" fontId="8" fillId="0" borderId="0" xfId="0" applyFont="1" applyFill="1" applyAlignment="1">
      <alignment horizontal="right" vertical="center" wrapText="1"/>
    </xf>
    <xf numFmtId="0" fontId="23" fillId="0" borderId="0" xfId="0" applyFont="1" applyProtection="1"/>
    <xf numFmtId="0" fontId="24" fillId="0" borderId="0" xfId="0" applyFont="1" applyFill="1" applyProtection="1"/>
    <xf numFmtId="0" fontId="9" fillId="8" borderId="0" xfId="0" applyFont="1" applyFill="1" applyAlignment="1" applyProtection="1">
      <alignment horizontal="center"/>
    </xf>
    <xf numFmtId="0" fontId="4" fillId="0" borderId="2" xfId="0" applyFont="1" applyBorder="1" applyAlignment="1">
      <alignment horizontal="right" vertical="center" wrapText="1"/>
    </xf>
    <xf numFmtId="0" fontId="9" fillId="0" borderId="6" xfId="0" applyFont="1" applyFill="1" applyBorder="1" applyAlignment="1" applyProtection="1">
      <alignment horizontal="center"/>
    </xf>
    <xf numFmtId="0" fontId="17" fillId="0" borderId="0" xfId="0" applyFont="1" applyFill="1" applyBorder="1" applyAlignment="1" applyProtection="1">
      <alignment horizontal="right"/>
    </xf>
    <xf numFmtId="0" fontId="8" fillId="0" borderId="0" xfId="0" applyFont="1" applyFill="1" applyBorder="1" applyAlignment="1" applyProtection="1">
      <alignment horizontal="left" vertical="top" wrapText="1"/>
    </xf>
    <xf numFmtId="0" fontId="9" fillId="0" borderId="5" xfId="0" applyFont="1" applyFill="1" applyBorder="1" applyAlignment="1" applyProtection="1">
      <alignment horizontal="left"/>
    </xf>
    <xf numFmtId="0" fontId="9" fillId="0" borderId="0" xfId="0" applyFont="1" applyFill="1" applyAlignment="1" applyProtection="1">
      <alignment wrapText="1"/>
      <protection locked="0"/>
    </xf>
    <xf numFmtId="0" fontId="9" fillId="0" borderId="5" xfId="0" applyFont="1" applyFill="1" applyBorder="1" applyAlignment="1" applyProtection="1">
      <alignment horizontal="center"/>
    </xf>
    <xf numFmtId="1" fontId="4" fillId="0" borderId="2" xfId="0" applyNumberFormat="1" applyFont="1" applyBorder="1" applyAlignment="1" applyProtection="1">
      <alignment horizontal="right" vertical="center" wrapText="1"/>
    </xf>
    <xf numFmtId="0" fontId="8" fillId="0" borderId="0" xfId="0" applyFont="1" applyFill="1" applyAlignment="1" applyProtection="1">
      <alignment horizontal="center" vertical="center" wrapText="1"/>
    </xf>
    <xf numFmtId="164" fontId="9" fillId="0" borderId="14" xfId="0" applyNumberFormat="1" applyFont="1" applyFill="1" applyBorder="1" applyAlignment="1" applyProtection="1">
      <alignment horizontal="center" vertical="center"/>
    </xf>
    <xf numFmtId="0" fontId="11" fillId="3" borderId="0" xfId="0" applyFont="1" applyFill="1" applyBorder="1" applyAlignment="1">
      <alignment horizontal="justify" vertical="top" wrapText="1"/>
    </xf>
    <xf numFmtId="0" fontId="9" fillId="0" borderId="6" xfId="0" applyFont="1" applyBorder="1" applyAlignment="1">
      <alignment horizontal="center"/>
    </xf>
    <xf numFmtId="0" fontId="8" fillId="0" borderId="0" xfId="0" applyFont="1" applyFill="1" applyBorder="1"/>
    <xf numFmtId="0" fontId="8" fillId="0" borderId="0" xfId="0" applyFont="1" applyFill="1" applyBorder="1" applyAlignment="1">
      <alignment horizontal="left" vertical="top" wrapText="1"/>
    </xf>
    <xf numFmtId="0" fontId="9" fillId="0" borderId="0" xfId="0" applyFont="1" applyFill="1" applyBorder="1" applyAlignment="1">
      <alignment horizontal="center"/>
    </xf>
    <xf numFmtId="0" fontId="8" fillId="0" borderId="6" xfId="0" applyFont="1" applyBorder="1"/>
    <xf numFmtId="0" fontId="9" fillId="0" borderId="6" xfId="0" applyFont="1" applyBorder="1" applyAlignment="1">
      <alignment horizontal="right"/>
    </xf>
    <xf numFmtId="0" fontId="9" fillId="0" borderId="1" xfId="0" applyFont="1" applyFill="1" applyBorder="1" applyAlignment="1" applyProtection="1">
      <alignment horizontal="center" vertical="top"/>
    </xf>
    <xf numFmtId="0" fontId="4" fillId="3" borderId="0" xfId="0" applyFont="1" applyFill="1" applyBorder="1" applyAlignment="1">
      <alignment horizontal="justify" vertical="top"/>
    </xf>
    <xf numFmtId="0" fontId="24" fillId="3" borderId="0" xfId="0" applyFont="1" applyFill="1" applyBorder="1" applyAlignment="1">
      <alignment horizontal="justify" vertical="top"/>
    </xf>
    <xf numFmtId="0" fontId="7" fillId="0" borderId="0" xfId="0" applyFont="1" applyFill="1" applyBorder="1" applyAlignment="1">
      <alignment horizontal="left" vertical="top" wrapText="1"/>
    </xf>
    <xf numFmtId="0" fontId="0" fillId="0" borderId="0" xfId="0"/>
    <xf numFmtId="0" fontId="0" fillId="0" borderId="0" xfId="0"/>
    <xf numFmtId="0" fontId="0" fillId="0" borderId="0" xfId="0"/>
    <xf numFmtId="1" fontId="4" fillId="3" borderId="1" xfId="0" applyNumberFormat="1" applyFont="1" applyFill="1" applyBorder="1" applyAlignment="1" applyProtection="1">
      <alignment horizontal="center" vertical="center" wrapText="1"/>
      <protection locked="0"/>
    </xf>
    <xf numFmtId="164" fontId="4" fillId="3" borderId="1" xfId="0" applyNumberFormat="1" applyFont="1" applyFill="1" applyBorder="1" applyAlignment="1" applyProtection="1">
      <alignment horizontal="center" vertical="center" wrapText="1"/>
      <protection locked="0"/>
    </xf>
    <xf numFmtId="164" fontId="4" fillId="0" borderId="1" xfId="0" applyNumberFormat="1" applyFont="1" applyBorder="1" applyAlignment="1" applyProtection="1">
      <alignment horizontal="center" vertical="center" wrapText="1"/>
      <protection locked="0"/>
    </xf>
    <xf numFmtId="1" fontId="4" fillId="0" borderId="1" xfId="0" applyNumberFormat="1"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1" fontId="8" fillId="0" borderId="1" xfId="0" applyNumberFormat="1" applyFont="1" applyBorder="1" applyAlignment="1" applyProtection="1">
      <alignment horizontal="center" vertical="center"/>
      <protection locked="0"/>
    </xf>
    <xf numFmtId="164" fontId="8" fillId="0" borderId="1" xfId="0" applyNumberFormat="1" applyFont="1" applyBorder="1" applyAlignment="1" applyProtection="1">
      <alignment horizontal="center" vertical="center"/>
      <protection locked="0"/>
    </xf>
    <xf numFmtId="49" fontId="28" fillId="0" borderId="1" xfId="0" applyNumberFormat="1" applyFont="1" applyFill="1" applyBorder="1" applyAlignment="1" applyProtection="1">
      <alignment horizontal="left" vertical="top" wrapText="1"/>
      <protection locked="0"/>
    </xf>
    <xf numFmtId="49" fontId="11" fillId="0" borderId="1" xfId="0" applyNumberFormat="1" applyFont="1" applyFill="1" applyBorder="1" applyAlignment="1" applyProtection="1">
      <alignment horizontal="left" vertical="top" wrapText="1"/>
      <protection locked="0"/>
    </xf>
    <xf numFmtId="49" fontId="28"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right" vertical="top"/>
    </xf>
    <xf numFmtId="0" fontId="7" fillId="0" borderId="0" xfId="0" applyFont="1" applyFill="1" applyBorder="1" applyAlignment="1" applyProtection="1">
      <alignment horizontal="center" vertical="center"/>
    </xf>
    <xf numFmtId="49" fontId="11" fillId="0" borderId="0" xfId="0" applyNumberFormat="1" applyFont="1" applyFill="1" applyBorder="1" applyAlignment="1" applyProtection="1">
      <alignment horizontal="left" vertical="top" wrapText="1"/>
      <protection locked="0"/>
    </xf>
    <xf numFmtId="0" fontId="8" fillId="0" borderId="0" xfId="0" applyFont="1"/>
    <xf numFmtId="0" fontId="9" fillId="0" borderId="0" xfId="0" applyFont="1" applyAlignment="1">
      <alignment vertical="top"/>
    </xf>
    <xf numFmtId="0" fontId="8" fillId="0" borderId="0" xfId="0" applyFont="1" applyAlignment="1">
      <alignment vertical="top"/>
    </xf>
    <xf numFmtId="0" fontId="11" fillId="0" borderId="1" xfId="0" applyFont="1" applyFill="1" applyBorder="1" applyAlignment="1" applyProtection="1">
      <alignment horizontal="left" vertical="top" wrapText="1"/>
      <protection locked="0"/>
    </xf>
    <xf numFmtId="164" fontId="11" fillId="0" borderId="1"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wrapText="1"/>
      <protection locked="0"/>
    </xf>
    <xf numFmtId="0" fontId="11" fillId="0" borderId="0" xfId="0" applyNumberFormat="1" applyFont="1" applyFill="1" applyBorder="1" applyAlignment="1" applyProtection="1">
      <alignment horizontal="left" vertical="top" wrapText="1"/>
      <protection locked="0"/>
    </xf>
    <xf numFmtId="1" fontId="6" fillId="0" borderId="1" xfId="0" applyNumberFormat="1" applyFont="1" applyBorder="1" applyAlignment="1" applyProtection="1">
      <alignment horizontal="center" vertical="center"/>
      <protection hidden="1"/>
    </xf>
    <xf numFmtId="0" fontId="0" fillId="0" borderId="0" xfId="0"/>
    <xf numFmtId="0" fontId="9" fillId="0" borderId="0" xfId="0" applyFont="1" applyFill="1" applyBorder="1" applyAlignment="1" applyProtection="1">
      <alignment horizontal="left" vertical="center"/>
      <protection locked="0"/>
    </xf>
    <xf numFmtId="0" fontId="3" fillId="0" borderId="0" xfId="0" applyFont="1" applyAlignment="1" applyProtection="1">
      <alignment horizontal="right"/>
      <protection locked="0"/>
    </xf>
    <xf numFmtId="0" fontId="9" fillId="0" borderId="0" xfId="0" applyFont="1" applyFill="1" applyBorder="1" applyAlignment="1" applyProtection="1">
      <alignment horizontal="left"/>
      <protection locked="0"/>
    </xf>
    <xf numFmtId="0" fontId="11" fillId="0" borderId="1" xfId="0" applyFont="1" applyFill="1" applyBorder="1" applyAlignment="1" applyProtection="1">
      <alignment horizontal="left" vertical="top" wrapText="1"/>
    </xf>
    <xf numFmtId="164" fontId="11" fillId="0" borderId="1" xfId="0" applyNumberFormat="1" applyFont="1" applyFill="1" applyBorder="1" applyAlignment="1" applyProtection="1">
      <alignment horizontal="center" vertical="center"/>
    </xf>
    <xf numFmtId="0" fontId="38" fillId="0" borderId="1" xfId="0" applyNumberFormat="1" applyFont="1" applyFill="1" applyBorder="1" applyAlignment="1" applyProtection="1">
      <alignment horizontal="left" vertical="top"/>
      <protection locked="0"/>
    </xf>
    <xf numFmtId="0" fontId="38" fillId="0" borderId="1" xfId="0" applyNumberFormat="1" applyFont="1" applyFill="1" applyBorder="1" applyAlignment="1" applyProtection="1">
      <alignment horizontal="center" vertical="top"/>
      <protection locked="0"/>
    </xf>
    <xf numFmtId="1" fontId="11" fillId="0" borderId="1" xfId="0" applyNumberFormat="1" applyFont="1" applyFill="1" applyBorder="1" applyAlignment="1" applyProtection="1">
      <alignment horizontal="center" vertical="top"/>
      <protection locked="0"/>
    </xf>
    <xf numFmtId="164" fontId="11" fillId="0" borderId="1" xfId="0" applyNumberFormat="1" applyFont="1" applyFill="1" applyBorder="1" applyAlignment="1" applyProtection="1">
      <alignment horizontal="center" vertical="top"/>
      <protection locked="0"/>
    </xf>
    <xf numFmtId="0" fontId="39" fillId="0" borderId="1" xfId="0" applyNumberFormat="1" applyFont="1" applyFill="1" applyBorder="1" applyAlignment="1" applyProtection="1">
      <alignment horizontal="left" vertical="top"/>
      <protection locked="0"/>
    </xf>
    <xf numFmtId="0" fontId="11" fillId="0" borderId="1" xfId="0" applyNumberFormat="1" applyFont="1" applyFill="1" applyBorder="1" applyAlignment="1" applyProtection="1">
      <alignment horizontal="left" vertical="top"/>
      <protection locked="0"/>
    </xf>
    <xf numFmtId="0" fontId="11" fillId="0" borderId="1" xfId="0" applyNumberFormat="1" applyFont="1" applyFill="1" applyBorder="1" applyAlignment="1" applyProtection="1">
      <alignment horizontal="center" vertical="top"/>
      <protection locked="0"/>
    </xf>
    <xf numFmtId="0" fontId="11" fillId="0" borderId="1" xfId="0" applyNumberFormat="1" applyFont="1" applyFill="1" applyBorder="1" applyAlignment="1" applyProtection="1">
      <alignment horizontal="left" vertical="top" wrapText="1"/>
      <protection locked="0"/>
    </xf>
    <xf numFmtId="164" fontId="11" fillId="0" borderId="1" xfId="0" applyNumberFormat="1" applyFont="1" applyFill="1" applyBorder="1" applyAlignment="1" applyProtection="1">
      <alignment horizontal="left" vertical="top"/>
      <protection locked="0"/>
    </xf>
    <xf numFmtId="164" fontId="11" fillId="0" borderId="1" xfId="0" applyNumberFormat="1" applyFont="1" applyFill="1" applyBorder="1" applyAlignment="1" applyProtection="1">
      <alignment horizontal="right" vertical="top"/>
      <protection locked="0"/>
    </xf>
    <xf numFmtId="0" fontId="41" fillId="0" borderId="1" xfId="0" applyNumberFormat="1" applyFont="1" applyFill="1" applyBorder="1" applyAlignment="1" applyProtection="1">
      <alignment horizontal="left" vertical="top"/>
      <protection locked="0"/>
    </xf>
    <xf numFmtId="0" fontId="40" fillId="0" borderId="1" xfId="0" applyNumberFormat="1" applyFont="1" applyFill="1" applyBorder="1" applyAlignment="1" applyProtection="1">
      <alignment horizontal="left" vertical="top"/>
      <protection locked="0"/>
    </xf>
    <xf numFmtId="164" fontId="40" fillId="0" borderId="1" xfId="0" applyNumberFormat="1" applyFont="1" applyFill="1" applyBorder="1" applyAlignment="1" applyProtection="1">
      <alignment horizontal="left" vertical="top"/>
      <protection locked="0"/>
    </xf>
    <xf numFmtId="0" fontId="8" fillId="0" borderId="0" xfId="0" applyFont="1" applyFill="1" applyAlignment="1" applyProtection="1">
      <alignment horizontal="right" vertical="center"/>
    </xf>
    <xf numFmtId="0" fontId="0" fillId="0" borderId="1" xfId="0" applyBorder="1" applyProtection="1">
      <protection locked="0"/>
    </xf>
    <xf numFmtId="0" fontId="8" fillId="0" borderId="1" xfId="0" applyFont="1" applyBorder="1" applyAlignment="1" applyProtection="1">
      <alignment horizontal="center"/>
      <protection locked="0"/>
    </xf>
    <xf numFmtId="0" fontId="8" fillId="0" borderId="0" xfId="0" applyFont="1" applyFill="1" applyBorder="1" applyAlignment="1" applyProtection="1">
      <alignment horizontal="left" vertical="center"/>
      <protection locked="0"/>
    </xf>
    <xf numFmtId="0" fontId="9" fillId="0" borderId="0" xfId="0" applyFont="1" applyFill="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4" fillId="0" borderId="2" xfId="0" applyFont="1" applyBorder="1" applyAlignment="1">
      <alignment horizontal="right" vertical="center" wrapText="1"/>
    </xf>
    <xf numFmtId="0" fontId="9" fillId="8" borderId="0" xfId="0" applyFont="1" applyFill="1" applyAlignment="1" applyProtection="1">
      <alignment horizontal="center"/>
    </xf>
    <xf numFmtId="0" fontId="8" fillId="0" borderId="0" xfId="0" applyFont="1" applyFill="1" applyBorder="1" applyAlignment="1" applyProtection="1">
      <alignment horizontal="left" vertical="top" wrapText="1"/>
    </xf>
    <xf numFmtId="0" fontId="9" fillId="0" borderId="6" xfId="0" applyFont="1" applyFill="1" applyBorder="1" applyAlignment="1" applyProtection="1">
      <alignment horizontal="center"/>
    </xf>
    <xf numFmtId="0" fontId="17" fillId="0" borderId="0" xfId="0" applyFont="1" applyFill="1" applyBorder="1" applyAlignment="1" applyProtection="1">
      <alignment horizontal="right"/>
    </xf>
    <xf numFmtId="0" fontId="9" fillId="0" borderId="3" xfId="0" applyFont="1" applyFill="1" applyBorder="1" applyAlignment="1" applyProtection="1">
      <alignment horizontal="right"/>
    </xf>
    <xf numFmtId="0" fontId="8" fillId="0" borderId="4" xfId="0" applyFont="1" applyFill="1" applyBorder="1" applyAlignment="1" applyProtection="1">
      <alignment horizontal="left" vertical="top"/>
    </xf>
    <xf numFmtId="0" fontId="9" fillId="0" borderId="3" xfId="0" applyFont="1" applyFill="1" applyBorder="1" applyAlignment="1" applyProtection="1">
      <alignment horizontal="right" vertical="top"/>
    </xf>
    <xf numFmtId="0" fontId="9" fillId="0" borderId="14" xfId="0" applyFont="1" applyFill="1" applyBorder="1" applyAlignment="1" applyProtection="1">
      <alignment horizontal="center" vertical="center"/>
    </xf>
    <xf numFmtId="0" fontId="4" fillId="0" borderId="2" xfId="0" applyFont="1" applyBorder="1" applyAlignment="1">
      <alignment horizontal="right" vertical="center" wrapText="1"/>
    </xf>
    <xf numFmtId="0" fontId="8" fillId="0" borderId="2" xfId="0" applyFont="1" applyFill="1" applyBorder="1" applyAlignment="1" applyProtection="1">
      <alignment horizontal="left"/>
    </xf>
    <xf numFmtId="0" fontId="8" fillId="0" borderId="4" xfId="0" applyFont="1" applyFill="1" applyBorder="1" applyAlignment="1" applyProtection="1">
      <alignment horizontal="left"/>
    </xf>
    <xf numFmtId="0" fontId="8" fillId="0" borderId="0" xfId="0" applyFont="1" applyFill="1" applyBorder="1" applyAlignment="1" applyProtection="1">
      <alignment horizontal="left" vertical="top" wrapText="1"/>
    </xf>
    <xf numFmtId="0" fontId="8" fillId="0" borderId="2" xfId="0" applyFont="1" applyFill="1" applyBorder="1" applyAlignment="1" applyProtection="1">
      <alignment horizontal="left"/>
    </xf>
    <xf numFmtId="0" fontId="8" fillId="0" borderId="4" xfId="0" applyFont="1" applyFill="1" applyBorder="1" applyAlignment="1" applyProtection="1">
      <alignment horizontal="left"/>
    </xf>
    <xf numFmtId="2" fontId="4" fillId="0" borderId="4" xfId="0" applyNumberFormat="1" applyFont="1" applyBorder="1" applyAlignment="1" applyProtection="1">
      <alignment horizontal="right" vertical="center" wrapText="1"/>
    </xf>
    <xf numFmtId="0" fontId="8" fillId="0" borderId="2" xfId="0" applyFont="1" applyFill="1" applyBorder="1" applyAlignment="1" applyProtection="1">
      <alignment horizontal="left" vertical="top"/>
    </xf>
    <xf numFmtId="1" fontId="4" fillId="0" borderId="0" xfId="0" applyNumberFormat="1" applyFont="1" applyBorder="1" applyAlignment="1" applyProtection="1">
      <alignment horizontal="right" vertical="center" wrapText="1"/>
    </xf>
    <xf numFmtId="2" fontId="4" fillId="0" borderId="0" xfId="0" applyNumberFormat="1" applyFont="1" applyBorder="1" applyAlignment="1" applyProtection="1">
      <alignment horizontal="right" vertical="center" wrapText="1"/>
    </xf>
    <xf numFmtId="2" fontId="6" fillId="0" borderId="0" xfId="0" applyNumberFormat="1" applyFont="1" applyBorder="1" applyAlignment="1" applyProtection="1">
      <alignment horizontal="right" vertical="center" wrapText="1"/>
    </xf>
    <xf numFmtId="164" fontId="6" fillId="0" borderId="0" xfId="0" applyNumberFormat="1" applyFont="1" applyBorder="1" applyAlignment="1" applyProtection="1">
      <alignment horizontal="center" vertical="center"/>
      <protection hidden="1"/>
    </xf>
    <xf numFmtId="0" fontId="9" fillId="0" borderId="4" xfId="0" applyFont="1" applyFill="1" applyBorder="1" applyAlignment="1" applyProtection="1">
      <alignment horizontal="right"/>
    </xf>
    <xf numFmtId="0" fontId="9" fillId="0" borderId="0" xfId="0" applyFont="1" applyFill="1" applyBorder="1" applyAlignment="1" applyProtection="1">
      <alignment horizontal="right" vertical="center"/>
    </xf>
    <xf numFmtId="164" fontId="9" fillId="8" borderId="1" xfId="0" applyNumberFormat="1" applyFont="1" applyFill="1" applyBorder="1" applyAlignment="1" applyProtection="1">
      <alignment horizontal="center" vertical="center"/>
    </xf>
    <xf numFmtId="0" fontId="8" fillId="0" borderId="2" xfId="0" applyFont="1" applyFill="1" applyBorder="1" applyAlignment="1" applyProtection="1">
      <alignment horizontal="left" vertical="center"/>
    </xf>
    <xf numFmtId="0" fontId="9" fillId="0" borderId="4" xfId="0" applyFont="1" applyFill="1" applyBorder="1" applyAlignment="1" applyProtection="1">
      <alignment horizontal="right" vertical="center"/>
    </xf>
    <xf numFmtId="0" fontId="9" fillId="0" borderId="3" xfId="0" applyFont="1" applyFill="1" applyBorder="1" applyAlignment="1" applyProtection="1">
      <alignment horizontal="right" vertical="center"/>
    </xf>
    <xf numFmtId="2" fontId="4" fillId="0" borderId="4" xfId="0" applyNumberFormat="1" applyFont="1" applyBorder="1" applyAlignment="1" applyProtection="1">
      <alignment horizontal="right" vertical="center" wrapText="1"/>
    </xf>
    <xf numFmtId="0" fontId="17" fillId="0" borderId="0" xfId="0" applyFont="1" applyAlignment="1">
      <alignment horizontal="right"/>
    </xf>
    <xf numFmtId="0" fontId="9" fillId="0" borderId="0" xfId="0" applyFont="1"/>
    <xf numFmtId="164" fontId="6" fillId="0" borderId="3" xfId="0" applyNumberFormat="1" applyFont="1" applyBorder="1" applyAlignment="1" applyProtection="1">
      <alignment horizontal="center" vertical="center"/>
      <protection hidden="1"/>
    </xf>
    <xf numFmtId="1" fontId="8" fillId="0" borderId="1" xfId="0" applyNumberFormat="1" applyFont="1" applyBorder="1" applyAlignment="1" applyProtection="1">
      <alignment horizontal="center"/>
      <protection locked="0"/>
    </xf>
    <xf numFmtId="49" fontId="28" fillId="0" borderId="0" xfId="0" applyNumberFormat="1" applyFont="1" applyFill="1" applyBorder="1" applyAlignment="1" applyProtection="1">
      <alignment horizontal="left" vertical="top"/>
      <protection locked="0"/>
    </xf>
    <xf numFmtId="49" fontId="11" fillId="0" borderId="0" xfId="0" applyNumberFormat="1" applyFont="1" applyFill="1" applyBorder="1" applyAlignment="1" applyProtection="1">
      <alignment horizontal="left" vertical="top"/>
      <protection locked="0"/>
    </xf>
    <xf numFmtId="0" fontId="9" fillId="0" borderId="0" xfId="0" applyFont="1" applyFill="1" applyAlignment="1" applyProtection="1">
      <alignment wrapText="1"/>
    </xf>
    <xf numFmtId="49" fontId="11" fillId="0" borderId="1" xfId="0" applyNumberFormat="1" applyFont="1" applyFill="1" applyBorder="1" applyAlignment="1" applyProtection="1">
      <alignment vertical="top" wrapText="1"/>
      <protection locked="0"/>
    </xf>
    <xf numFmtId="0" fontId="8" fillId="0" borderId="1" xfId="0" applyFont="1" applyBorder="1" applyAlignment="1" applyProtection="1">
      <protection locked="0"/>
    </xf>
    <xf numFmtId="49" fontId="4" fillId="0" borderId="1" xfId="0" applyNumberFormat="1" applyFont="1" applyBorder="1" applyAlignment="1" applyProtection="1">
      <alignment vertical="top" wrapText="1"/>
      <protection locked="0"/>
    </xf>
    <xf numFmtId="0" fontId="0" fillId="0" borderId="1" xfId="0" applyBorder="1" applyAlignment="1" applyProtection="1">
      <protection locked="0"/>
    </xf>
    <xf numFmtId="49" fontId="28" fillId="0" borderId="1" xfId="0" applyNumberFormat="1" applyFont="1" applyFill="1" applyBorder="1" applyAlignment="1" applyProtection="1">
      <alignment vertical="top" wrapText="1"/>
      <protection locked="0"/>
    </xf>
    <xf numFmtId="0" fontId="5" fillId="0" borderId="2" xfId="0" applyNumberFormat="1" applyFont="1" applyBorder="1" applyAlignment="1" applyProtection="1">
      <alignment horizontal="left" vertical="top" wrapText="1"/>
      <protection locked="0"/>
    </xf>
    <xf numFmtId="0" fontId="5" fillId="0" borderId="3" xfId="0" applyNumberFormat="1" applyFont="1" applyBorder="1" applyAlignment="1" applyProtection="1">
      <alignment horizontal="left" vertical="top" wrapText="1"/>
      <protection locked="0"/>
    </xf>
    <xf numFmtId="49" fontId="5" fillId="0" borderId="2"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0" fontId="17" fillId="0" borderId="4" xfId="0" applyFont="1" applyBorder="1" applyAlignment="1">
      <alignment horizontal="right"/>
    </xf>
    <xf numFmtId="0" fontId="21" fillId="0" borderId="3" xfId="0" applyFont="1" applyBorder="1" applyAlignment="1">
      <alignment horizontal="right"/>
    </xf>
    <xf numFmtId="0" fontId="6" fillId="4" borderId="17" xfId="0" applyFont="1" applyFill="1" applyBorder="1" applyAlignment="1">
      <alignment horizontal="left" vertical="center"/>
    </xf>
    <xf numFmtId="0" fontId="5" fillId="2" borderId="1"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3" xfId="0" applyFont="1" applyFill="1" applyBorder="1" applyAlignment="1">
      <alignment horizontal="right" vertical="center" wrapText="1"/>
    </xf>
    <xf numFmtId="0" fontId="5" fillId="0" borderId="2" xfId="0" applyFont="1" applyBorder="1" applyAlignment="1">
      <alignment horizontal="justify" vertical="top" wrapText="1"/>
    </xf>
    <xf numFmtId="0" fontId="5" fillId="0" borderId="4" xfId="0" applyFont="1" applyBorder="1" applyAlignment="1">
      <alignment horizontal="justify" vertical="top" wrapText="1"/>
    </xf>
    <xf numFmtId="0" fontId="5" fillId="0" borderId="3" xfId="0" applyFont="1" applyBorder="1" applyAlignment="1">
      <alignment horizontal="justify" vertical="top"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5" fillId="2" borderId="4"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17" fillId="0" borderId="6" xfId="0" applyFont="1" applyBorder="1" applyAlignment="1">
      <alignment horizontal="right" vertical="center"/>
    </xf>
    <xf numFmtId="0" fontId="17" fillId="0" borderId="11" xfId="0" applyFont="1" applyBorder="1" applyAlignment="1">
      <alignment horizontal="right" vertical="center"/>
    </xf>
    <xf numFmtId="0" fontId="17" fillId="3" borderId="4" xfId="0" applyFont="1" applyFill="1" applyBorder="1" applyAlignment="1">
      <alignment horizontal="right" vertical="center"/>
    </xf>
    <xf numFmtId="0" fontId="17" fillId="3" borderId="3" xfId="0" applyFont="1" applyFill="1" applyBorder="1" applyAlignment="1">
      <alignment horizontal="right" vertical="center"/>
    </xf>
    <xf numFmtId="0" fontId="2" fillId="2" borderId="2" xfId="0" applyFont="1" applyFill="1" applyBorder="1" applyAlignment="1" applyProtection="1">
      <alignment horizontal="center" vertical="top" wrapText="1"/>
    </xf>
    <xf numFmtId="0" fontId="2" fillId="2" borderId="3" xfId="0" applyFont="1" applyFill="1" applyBorder="1" applyAlignment="1" applyProtection="1">
      <alignment horizontal="center" vertical="top" wrapText="1"/>
    </xf>
    <xf numFmtId="0" fontId="2" fillId="2" borderId="1" xfId="0" applyFont="1" applyFill="1" applyBorder="1" applyAlignment="1" applyProtection="1">
      <alignment horizontal="right" vertical="center" wrapText="1"/>
      <protection hidden="1"/>
    </xf>
    <xf numFmtId="0" fontId="5" fillId="2" borderId="1" xfId="0" applyFont="1" applyFill="1" applyBorder="1" applyAlignment="1" applyProtection="1">
      <alignment horizontal="right" vertical="center" wrapText="1"/>
      <protection hidden="1"/>
    </xf>
    <xf numFmtId="0" fontId="6" fillId="4" borderId="1" xfId="0" applyFont="1" applyFill="1" applyBorder="1" applyAlignment="1">
      <alignment horizontal="left" vertical="top"/>
    </xf>
    <xf numFmtId="0" fontId="30" fillId="0" borderId="0" xfId="0" applyFont="1" applyFill="1" applyBorder="1" applyAlignment="1">
      <alignment horizontal="justify" vertical="top"/>
    </xf>
    <xf numFmtId="0" fontId="5" fillId="2" borderId="2" xfId="0" applyFont="1" applyFill="1" applyBorder="1" applyAlignment="1" applyProtection="1">
      <alignment horizontal="right" vertical="center" wrapText="1"/>
      <protection hidden="1"/>
    </xf>
    <xf numFmtId="0" fontId="5" fillId="2" borderId="4" xfId="0" applyFont="1" applyFill="1" applyBorder="1" applyAlignment="1" applyProtection="1">
      <alignment horizontal="right" vertical="center" wrapText="1"/>
      <protection hidden="1"/>
    </xf>
    <xf numFmtId="0" fontId="5" fillId="2" borderId="3" xfId="0" applyFont="1" applyFill="1" applyBorder="1" applyAlignment="1" applyProtection="1">
      <alignment horizontal="right" vertical="center" wrapText="1"/>
      <protection hidden="1"/>
    </xf>
    <xf numFmtId="1" fontId="5" fillId="2" borderId="2" xfId="0" applyNumberFormat="1" applyFont="1" applyFill="1" applyBorder="1" applyAlignment="1" applyProtection="1">
      <alignment horizontal="right" vertical="center" wrapText="1"/>
      <protection hidden="1"/>
    </xf>
    <xf numFmtId="1" fontId="5" fillId="2" borderId="4" xfId="0" applyNumberFormat="1" applyFont="1" applyFill="1" applyBorder="1" applyAlignment="1" applyProtection="1">
      <alignment horizontal="right" vertical="center" wrapText="1"/>
      <protection hidden="1"/>
    </xf>
    <xf numFmtId="1" fontId="5" fillId="2" borderId="3" xfId="0" applyNumberFormat="1" applyFont="1" applyFill="1" applyBorder="1" applyAlignment="1" applyProtection="1">
      <alignment horizontal="right" vertical="center" wrapText="1"/>
      <protection hidden="1"/>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17" fillId="0" borderId="4" xfId="0" applyFont="1" applyFill="1" applyBorder="1" applyAlignment="1">
      <alignment horizontal="right" vertical="center"/>
    </xf>
    <xf numFmtId="0" fontId="17" fillId="0" borderId="3" xfId="0" applyFont="1" applyFill="1" applyBorder="1" applyAlignment="1">
      <alignment horizontal="right" vertical="center"/>
    </xf>
    <xf numFmtId="0" fontId="21" fillId="0" borderId="4" xfId="0" applyFont="1" applyBorder="1" applyAlignment="1">
      <alignment horizontal="right"/>
    </xf>
    <xf numFmtId="0" fontId="17" fillId="0" borderId="3" xfId="0" applyFont="1" applyBorder="1" applyAlignment="1">
      <alignment horizontal="right"/>
    </xf>
    <xf numFmtId="0" fontId="11" fillId="0" borderId="2" xfId="0" applyNumberFormat="1" applyFont="1" applyFill="1" applyBorder="1" applyAlignment="1" applyProtection="1">
      <alignment horizontal="left" vertical="top"/>
      <protection locked="0"/>
    </xf>
    <xf numFmtId="0" fontId="11" fillId="0" borderId="3" xfId="0" applyNumberFormat="1" applyFont="1" applyFill="1" applyBorder="1" applyAlignment="1" applyProtection="1">
      <alignment horizontal="left" vertical="top"/>
      <protection locked="0"/>
    </xf>
    <xf numFmtId="0" fontId="13" fillId="0" borderId="0" xfId="0" applyFont="1" applyBorder="1" applyAlignment="1" applyProtection="1">
      <alignment horizontal="center"/>
    </xf>
    <xf numFmtId="0" fontId="3" fillId="0" borderId="1" xfId="0" applyFont="1" applyBorder="1" applyAlignment="1">
      <alignment horizontal="center"/>
    </xf>
    <xf numFmtId="0" fontId="7" fillId="0" borderId="0" xfId="0" applyFont="1"/>
    <xf numFmtId="0" fontId="19" fillId="0" borderId="5" xfId="1" applyFont="1" applyBorder="1" applyProtection="1">
      <protection locked="0"/>
    </xf>
    <xf numFmtId="0" fontId="27" fillId="0" borderId="0" xfId="0" applyFont="1" applyProtection="1">
      <protection locked="0"/>
    </xf>
    <xf numFmtId="0" fontId="3" fillId="7" borderId="9" xfId="0" applyFont="1" applyFill="1" applyBorder="1" applyAlignment="1">
      <alignment horizontal="center"/>
    </xf>
    <xf numFmtId="0" fontId="3" fillId="7" borderId="6" xfId="0" applyFont="1" applyFill="1" applyBorder="1" applyAlignment="1">
      <alignment horizontal="center"/>
    </xf>
    <xf numFmtId="0" fontId="3" fillId="7" borderId="4" xfId="0" applyFont="1" applyFill="1" applyBorder="1" applyAlignment="1">
      <alignment horizontal="center"/>
    </xf>
    <xf numFmtId="0" fontId="3" fillId="7" borderId="3" xfId="0" applyFont="1" applyFill="1" applyBorder="1" applyAlignment="1">
      <alignment horizontal="center"/>
    </xf>
    <xf numFmtId="0" fontId="17" fillId="0" borderId="0" xfId="0" applyFont="1" applyAlignment="1">
      <alignment horizontal="right"/>
    </xf>
    <xf numFmtId="0" fontId="7" fillId="3" borderId="0" xfId="0" applyFont="1" applyFill="1" applyBorder="1" applyAlignment="1" applyProtection="1">
      <alignment wrapText="1"/>
    </xf>
    <xf numFmtId="0" fontId="3" fillId="3" borderId="0" xfId="0" applyFont="1" applyFill="1" applyBorder="1" applyAlignment="1">
      <alignment horizontal="left"/>
    </xf>
    <xf numFmtId="0" fontId="14" fillId="5" borderId="0" xfId="0" applyFont="1" applyFill="1"/>
    <xf numFmtId="0" fontId="3" fillId="0" borderId="6" xfId="0" applyFont="1" applyBorder="1"/>
    <xf numFmtId="0" fontId="6" fillId="4" borderId="8" xfId="0" applyFont="1" applyFill="1" applyBorder="1" applyAlignment="1">
      <alignment horizontal="left"/>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21" fillId="0" borderId="2" xfId="0" applyFont="1" applyBorder="1" applyAlignment="1">
      <alignment horizontal="right" vertical="center" wrapText="1"/>
    </xf>
    <xf numFmtId="0" fontId="21" fillId="0" borderId="4" xfId="0" applyFont="1" applyBorder="1" applyAlignment="1">
      <alignment horizontal="right" vertical="center" wrapText="1"/>
    </xf>
    <xf numFmtId="0" fontId="21" fillId="0" borderId="3" xfId="0" applyFont="1" applyBorder="1" applyAlignment="1">
      <alignment horizontal="right" vertical="center" wrapText="1"/>
    </xf>
    <xf numFmtId="0" fontId="7" fillId="0" borderId="10" xfId="0" applyFont="1" applyFill="1" applyBorder="1" applyAlignment="1">
      <alignment horizontal="left" vertical="center"/>
    </xf>
    <xf numFmtId="0" fontId="7" fillId="0" borderId="5" xfId="0" applyFont="1" applyFill="1" applyBorder="1" applyAlignment="1">
      <alignment horizontal="left" vertical="center"/>
    </xf>
    <xf numFmtId="0" fontId="30" fillId="0" borderId="13" xfId="0" applyFont="1" applyFill="1" applyBorder="1" applyAlignment="1">
      <alignment horizontal="justify" vertical="top"/>
    </xf>
    <xf numFmtId="0" fontId="29" fillId="0" borderId="13" xfId="0" applyFont="1" applyFill="1" applyBorder="1" applyAlignment="1">
      <alignment horizontal="justify" vertical="top"/>
    </xf>
    <xf numFmtId="0" fontId="29" fillId="0" borderId="5" xfId="0" applyFont="1" applyFill="1" applyBorder="1" applyAlignment="1">
      <alignment horizontal="justify" vertical="top"/>
    </xf>
    <xf numFmtId="0" fontId="30" fillId="0" borderId="4" xfId="0" applyFont="1" applyFill="1" applyBorder="1" applyAlignment="1">
      <alignment horizontal="left" vertical="top" wrapText="1"/>
    </xf>
    <xf numFmtId="1" fontId="5" fillId="2" borderId="1" xfId="0" applyNumberFormat="1" applyFont="1" applyFill="1" applyBorder="1" applyAlignment="1" applyProtection="1">
      <alignment horizontal="right" vertical="center" wrapText="1"/>
      <protection hidden="1"/>
    </xf>
    <xf numFmtId="0" fontId="40" fillId="0" borderId="2" xfId="0" applyNumberFormat="1" applyFont="1" applyFill="1" applyBorder="1" applyAlignment="1" applyProtection="1">
      <alignment horizontal="left" vertical="top"/>
      <protection locked="0"/>
    </xf>
    <xf numFmtId="0" fontId="40" fillId="0" borderId="3" xfId="0" applyNumberFormat="1" applyFont="1" applyFill="1" applyBorder="1" applyAlignment="1" applyProtection="1">
      <alignment horizontal="left" vertical="top"/>
      <protection locked="0"/>
    </xf>
    <xf numFmtId="0" fontId="6" fillId="4" borderId="8" xfId="0" applyFont="1" applyFill="1" applyBorder="1" applyAlignment="1">
      <alignment horizontal="left" vertical="center"/>
    </xf>
    <xf numFmtId="0" fontId="30" fillId="0" borderId="0" xfId="0" applyFont="1" applyFill="1" applyBorder="1" applyAlignment="1">
      <alignment horizontal="left" vertical="top" wrapText="1"/>
    </xf>
    <xf numFmtId="0" fontId="29" fillId="0" borderId="0" xfId="0" applyFont="1" applyFill="1" applyBorder="1" applyAlignment="1">
      <alignment horizontal="justify" vertical="top"/>
    </xf>
    <xf numFmtId="0" fontId="29"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7" fillId="0" borderId="1" xfId="0" applyFont="1" applyBorder="1" applyAlignment="1" applyProtection="1">
      <alignment horizontal="left" vertical="top" wrapText="1"/>
      <protection locked="0"/>
    </xf>
    <xf numFmtId="0" fontId="9" fillId="0" borderId="0" xfId="0" applyFont="1"/>
    <xf numFmtId="0" fontId="8" fillId="0" borderId="0" xfId="0" applyFont="1" applyFill="1" applyAlignment="1" applyProtection="1">
      <alignment horizontal="left"/>
    </xf>
    <xf numFmtId="0" fontId="8" fillId="0" borderId="0" xfId="0" applyFont="1" applyFill="1" applyBorder="1" applyAlignment="1">
      <alignment horizontal="left"/>
    </xf>
    <xf numFmtId="0" fontId="3" fillId="0" borderId="0" xfId="0" applyFont="1" applyAlignment="1">
      <alignment horizontal="right"/>
    </xf>
    <xf numFmtId="0" fontId="8" fillId="0" borderId="0" xfId="0" applyFont="1" applyFill="1" applyBorder="1" applyAlignment="1" applyProtection="1">
      <alignment horizontal="left"/>
    </xf>
    <xf numFmtId="0" fontId="18" fillId="9" borderId="0" xfId="0" applyFont="1" applyFill="1"/>
    <xf numFmtId="0" fontId="9" fillId="0" borderId="0" xfId="0" applyFont="1" applyFill="1" applyBorder="1" applyAlignment="1">
      <alignment horizontal="center"/>
    </xf>
    <xf numFmtId="0" fontId="8" fillId="0" borderId="0" xfId="0" applyFont="1" applyFill="1" applyBorder="1" applyAlignment="1" applyProtection="1">
      <alignment horizontal="left" vertical="top"/>
      <protection locked="0"/>
    </xf>
    <xf numFmtId="0" fontId="19" fillId="0" borderId="0" xfId="1" applyFont="1" applyBorder="1" applyProtection="1">
      <protection locked="0"/>
    </xf>
    <xf numFmtId="0" fontId="11" fillId="0" borderId="0" xfId="0" applyFont="1" applyFill="1" applyBorder="1" applyAlignment="1">
      <alignment horizontal="justify" vertical="top"/>
    </xf>
    <xf numFmtId="0" fontId="28" fillId="0" borderId="0" xfId="0" applyFont="1" applyFill="1" applyBorder="1" applyAlignment="1">
      <alignment horizontal="justify" vertical="top"/>
    </xf>
    <xf numFmtId="0" fontId="9" fillId="0" borderId="0" xfId="0" applyFont="1" applyFill="1" applyBorder="1" applyAlignment="1" applyProtection="1">
      <alignment horizontal="left" vertical="top"/>
      <protection locked="0"/>
    </xf>
    <xf numFmtId="0" fontId="18" fillId="8" borderId="0" xfId="0" applyFont="1" applyFill="1" applyProtection="1"/>
    <xf numFmtId="0" fontId="8" fillId="8" borderId="0" xfId="0" applyFont="1" applyFill="1" applyProtection="1"/>
    <xf numFmtId="0" fontId="8" fillId="0" borderId="0" xfId="0" applyFont="1" applyFill="1" applyBorder="1" applyAlignment="1" applyProtection="1">
      <alignment horizontal="left" vertical="top" wrapText="1"/>
    </xf>
    <xf numFmtId="0" fontId="9" fillId="0" borderId="6" xfId="0" applyFont="1" applyFill="1" applyBorder="1" applyAlignment="1" applyProtection="1">
      <alignment horizontal="center"/>
    </xf>
    <xf numFmtId="0" fontId="8" fillId="0" borderId="2" xfId="0" applyFont="1" applyFill="1" applyBorder="1" applyAlignment="1" applyProtection="1">
      <alignment horizontal="right" vertical="center" wrapText="1"/>
    </xf>
    <xf numFmtId="0" fontId="8" fillId="0" borderId="4" xfId="0" applyFont="1" applyFill="1" applyBorder="1" applyAlignment="1" applyProtection="1">
      <alignment horizontal="right" vertical="center" wrapText="1"/>
    </xf>
    <xf numFmtId="0" fontId="8" fillId="0" borderId="3" xfId="0" applyFont="1" applyFill="1" applyBorder="1" applyAlignment="1" applyProtection="1">
      <alignment horizontal="right" vertical="center" wrapText="1"/>
    </xf>
    <xf numFmtId="0" fontId="0" fillId="0" borderId="2" xfId="0" applyBorder="1" applyProtection="1">
      <protection locked="0"/>
    </xf>
    <xf numFmtId="0" fontId="0" fillId="0" borderId="3" xfId="0" applyBorder="1" applyProtection="1">
      <protection locked="0"/>
    </xf>
    <xf numFmtId="0" fontId="8" fillId="0" borderId="4" xfId="0" applyFont="1" applyBorder="1" applyProtection="1">
      <protection locked="0"/>
    </xf>
    <xf numFmtId="49" fontId="4" fillId="0" borderId="2" xfId="0" applyNumberFormat="1" applyFont="1" applyBorder="1" applyAlignment="1" applyProtection="1">
      <alignment horizontal="left" vertical="top" wrapText="1"/>
      <protection locked="0"/>
    </xf>
    <xf numFmtId="49" fontId="4" fillId="0" borderId="3" xfId="0" applyNumberFormat="1" applyFont="1" applyBorder="1" applyAlignment="1" applyProtection="1">
      <alignment horizontal="left" vertical="top" wrapText="1"/>
      <protection locked="0"/>
    </xf>
    <xf numFmtId="2" fontId="4" fillId="0" borderId="14" xfId="0" applyNumberFormat="1" applyFont="1" applyBorder="1" applyAlignment="1" applyProtection="1">
      <alignment horizontal="right" vertical="center" wrapText="1"/>
    </xf>
    <xf numFmtId="49" fontId="11" fillId="0" borderId="2" xfId="0" applyNumberFormat="1" applyFont="1" applyFill="1" applyBorder="1" applyAlignment="1" applyProtection="1">
      <alignment horizontal="left" vertical="top" wrapText="1"/>
      <protection locked="0"/>
    </xf>
    <xf numFmtId="49" fontId="11" fillId="0" borderId="3" xfId="0" applyNumberFormat="1" applyFont="1" applyFill="1" applyBorder="1" applyAlignment="1" applyProtection="1">
      <alignment horizontal="left" vertical="top" wrapText="1"/>
      <protection locked="0"/>
    </xf>
    <xf numFmtId="0" fontId="11" fillId="0" borderId="1" xfId="0" applyFont="1" applyFill="1" applyBorder="1" applyAlignment="1">
      <alignment horizontal="left" vertical="top" wrapText="1"/>
    </xf>
    <xf numFmtId="0" fontId="17" fillId="0" borderId="0" xfId="0" applyFont="1" applyFill="1" applyBorder="1" applyAlignment="1" applyProtection="1">
      <alignment horizontal="right"/>
    </xf>
    <xf numFmtId="0" fontId="6" fillId="8" borderId="9" xfId="0" applyFont="1" applyFill="1" applyBorder="1" applyAlignment="1">
      <alignment horizontal="left" vertical="center"/>
    </xf>
    <xf numFmtId="0" fontId="6" fillId="8" borderId="6" xfId="0" applyFont="1" applyFill="1" applyBorder="1" applyAlignment="1">
      <alignment horizontal="left" vertical="center"/>
    </xf>
    <xf numFmtId="0" fontId="6" fillId="8" borderId="11" xfId="0" applyFont="1" applyFill="1" applyBorder="1" applyAlignment="1">
      <alignment horizontal="left" vertical="center"/>
    </xf>
    <xf numFmtId="0" fontId="6" fillId="8" borderId="16" xfId="0" applyNumberFormat="1" applyFont="1" applyFill="1" applyBorder="1" applyAlignment="1" applyProtection="1">
      <alignment horizontal="left" vertical="center" wrapText="1"/>
    </xf>
    <xf numFmtId="0" fontId="6" fillId="8" borderId="0" xfId="0" applyNumberFormat="1" applyFont="1" applyFill="1" applyBorder="1" applyAlignment="1" applyProtection="1">
      <alignment horizontal="left" vertical="center" wrapText="1"/>
    </xf>
    <xf numFmtId="0" fontId="6" fillId="8" borderId="7" xfId="0" applyNumberFormat="1" applyFont="1" applyFill="1" applyBorder="1" applyAlignment="1" applyProtection="1">
      <alignment horizontal="left" vertical="center" wrapText="1"/>
    </xf>
    <xf numFmtId="0" fontId="8" fillId="0" borderId="16" xfId="0" applyFont="1" applyBorder="1" applyAlignment="1">
      <alignment horizontal="justify" vertical="top" wrapText="1"/>
    </xf>
    <xf numFmtId="0" fontId="8" fillId="0" borderId="0" xfId="0" applyFont="1" applyBorder="1" applyAlignment="1">
      <alignment horizontal="justify" vertical="top" wrapText="1"/>
    </xf>
    <xf numFmtId="0" fontId="8" fillId="0" borderId="7" xfId="0" applyFont="1" applyBorder="1" applyAlignment="1">
      <alignment horizontal="justify" vertical="top" wrapText="1"/>
    </xf>
    <xf numFmtId="0" fontId="11" fillId="0" borderId="9"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2" xfId="0" applyFont="1" applyFill="1" applyBorder="1" applyAlignment="1">
      <alignment horizontal="left" vertical="top" wrapText="1"/>
    </xf>
    <xf numFmtId="0" fontId="6" fillId="8" borderId="14"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28" fillId="0" borderId="16"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7"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5" xfId="0" applyFont="1" applyFill="1" applyBorder="1" applyAlignment="1">
      <alignment horizontal="left" vertical="top" wrapText="1"/>
    </xf>
    <xf numFmtId="0" fontId="28" fillId="0" borderId="12" xfId="0" applyFont="1" applyFill="1" applyBorder="1" applyAlignment="1">
      <alignment horizontal="left" vertical="top" wrapText="1"/>
    </xf>
    <xf numFmtId="0" fontId="36" fillId="0" borderId="2" xfId="0" applyFont="1" applyFill="1" applyBorder="1" applyAlignment="1" applyProtection="1">
      <alignment horizontal="left" vertical="center" wrapText="1"/>
    </xf>
    <xf numFmtId="0" fontId="36" fillId="0" borderId="3" xfId="0" applyFont="1" applyFill="1" applyBorder="1" applyAlignment="1" applyProtection="1">
      <alignment horizontal="left" vertical="center" wrapText="1"/>
    </xf>
    <xf numFmtId="49" fontId="28" fillId="0" borderId="2" xfId="0" applyNumberFormat="1" applyFont="1" applyFill="1" applyBorder="1" applyAlignment="1" applyProtection="1">
      <alignment horizontal="left" vertical="center" wrapText="1"/>
      <protection locked="0"/>
    </xf>
    <xf numFmtId="49" fontId="28" fillId="0" borderId="3" xfId="0" applyNumberFormat="1" applyFont="1" applyFill="1" applyBorder="1" applyAlignment="1" applyProtection="1">
      <alignment horizontal="left" vertical="center" wrapText="1"/>
      <protection locked="0"/>
    </xf>
    <xf numFmtId="0" fontId="34" fillId="0" borderId="0" xfId="0" applyFont="1" applyBorder="1" applyAlignment="1">
      <alignment horizontal="center"/>
    </xf>
    <xf numFmtId="0" fontId="35" fillId="0" borderId="0" xfId="0" applyFont="1" applyBorder="1" applyAlignment="1">
      <alignment horizontal="center"/>
    </xf>
    <xf numFmtId="0" fontId="30" fillId="0" borderId="13" xfId="0" applyFont="1" applyFill="1" applyBorder="1" applyAlignment="1" applyProtection="1">
      <alignment horizontal="justify" vertical="top" wrapText="1"/>
    </xf>
    <xf numFmtId="0" fontId="30" fillId="0" borderId="13" xfId="0" applyFont="1" applyFill="1" applyBorder="1" applyAlignment="1" applyProtection="1">
      <alignment horizontal="justify" vertical="top"/>
    </xf>
    <xf numFmtId="0" fontId="27" fillId="0" borderId="0" xfId="0" applyFont="1" applyFill="1" applyAlignment="1" applyProtection="1">
      <alignment horizontal="left"/>
    </xf>
    <xf numFmtId="0" fontId="9" fillId="8" borderId="0" xfId="0" applyFont="1" applyFill="1" applyAlignment="1" applyProtection="1">
      <alignment horizontal="center"/>
    </xf>
    <xf numFmtId="0" fontId="9" fillId="0" borderId="0" xfId="0" applyFont="1" applyFill="1" applyBorder="1" applyAlignment="1" applyProtection="1">
      <alignment horizontal="right"/>
    </xf>
    <xf numFmtId="0" fontId="8" fillId="0" borderId="0" xfId="0" applyFont="1" applyFill="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0" fontId="8" fillId="0" borderId="5" xfId="0" applyFont="1" applyFill="1" applyBorder="1" applyProtection="1"/>
    <xf numFmtId="0" fontId="9" fillId="0" borderId="0" xfId="0" applyFont="1" applyFill="1" applyBorder="1" applyAlignment="1" applyProtection="1">
      <alignment horizontal="left"/>
      <protection locked="0"/>
    </xf>
    <xf numFmtId="0" fontId="8" fillId="0" borderId="0" xfId="0" applyFont="1" applyFill="1" applyAlignment="1" applyProtection="1">
      <alignment vertical="top" wrapText="1"/>
      <protection locked="0"/>
    </xf>
    <xf numFmtId="49" fontId="28" fillId="0" borderId="2" xfId="0" applyNumberFormat="1" applyFont="1" applyFill="1" applyBorder="1" applyAlignment="1" applyProtection="1">
      <alignment horizontal="left" vertical="top" wrapText="1"/>
      <protection locked="0"/>
    </xf>
    <xf numFmtId="49" fontId="28" fillId="0" borderId="3" xfId="0" applyNumberFormat="1" applyFont="1" applyFill="1" applyBorder="1" applyAlignment="1" applyProtection="1">
      <alignment horizontal="left" vertical="top" wrapText="1"/>
      <protection locked="0"/>
    </xf>
    <xf numFmtId="2" fontId="4" fillId="0" borderId="2" xfId="0" applyNumberFormat="1" applyFont="1" applyBorder="1" applyAlignment="1" applyProtection="1">
      <alignment horizontal="right" vertical="center" wrapText="1"/>
    </xf>
    <xf numFmtId="2" fontId="4" fillId="0" borderId="4" xfId="0" applyNumberFormat="1" applyFont="1" applyBorder="1" applyAlignment="1" applyProtection="1">
      <alignment horizontal="right" vertical="center" wrapText="1"/>
    </xf>
    <xf numFmtId="2" fontId="4" fillId="0" borderId="3" xfId="0" applyNumberFormat="1" applyFont="1" applyBorder="1" applyAlignment="1" applyProtection="1">
      <alignment horizontal="right" vertical="center" wrapText="1"/>
    </xf>
    <xf numFmtId="2" fontId="6" fillId="0" borderId="4" xfId="0" applyNumberFormat="1" applyFont="1" applyBorder="1" applyAlignment="1" applyProtection="1">
      <alignment horizontal="right" vertical="center" wrapText="1"/>
    </xf>
    <xf numFmtId="2" fontId="6" fillId="0" borderId="3" xfId="0" applyNumberFormat="1" applyFont="1" applyBorder="1" applyAlignment="1" applyProtection="1">
      <alignment horizontal="right" vertical="center" wrapText="1"/>
    </xf>
    <xf numFmtId="0" fontId="4" fillId="0" borderId="2" xfId="0" applyFont="1" applyBorder="1" applyAlignment="1">
      <alignment horizontal="right" vertical="center" wrapText="1"/>
    </xf>
    <xf numFmtId="0" fontId="4" fillId="0" borderId="4" xfId="0" applyFont="1" applyBorder="1" applyAlignment="1">
      <alignment horizontal="right" vertical="center" wrapText="1"/>
    </xf>
    <xf numFmtId="0" fontId="4" fillId="0" borderId="3" xfId="0" applyFont="1" applyBorder="1" applyAlignment="1">
      <alignment horizontal="right" vertical="center" wrapText="1"/>
    </xf>
    <xf numFmtId="0" fontId="6" fillId="8" borderId="14" xfId="0" applyFont="1" applyFill="1" applyBorder="1" applyAlignment="1" applyProtection="1">
      <alignment horizontal="center" vertical="center" wrapText="1"/>
    </xf>
    <xf numFmtId="0" fontId="6" fillId="8" borderId="15" xfId="0" applyFont="1" applyFill="1" applyBorder="1" applyAlignment="1" applyProtection="1">
      <alignment horizontal="center" vertical="center" wrapText="1"/>
    </xf>
    <xf numFmtId="0" fontId="6" fillId="8" borderId="9" xfId="0" applyFont="1" applyFill="1" applyBorder="1" applyAlignment="1" applyProtection="1">
      <alignment horizontal="center" vertical="center" wrapText="1"/>
    </xf>
    <xf numFmtId="0" fontId="6" fillId="8" borderId="11" xfId="0" applyFont="1" applyFill="1" applyBorder="1" applyAlignment="1" applyProtection="1">
      <alignment horizontal="center" vertical="center" wrapText="1"/>
    </xf>
    <xf numFmtId="0" fontId="6" fillId="8" borderId="10" xfId="0" applyFont="1" applyFill="1" applyBorder="1" applyAlignment="1" applyProtection="1">
      <alignment horizontal="center" vertical="center" wrapText="1"/>
    </xf>
    <xf numFmtId="0" fontId="6" fillId="8" borderId="12" xfId="0" applyFont="1" applyFill="1" applyBorder="1" applyAlignment="1" applyProtection="1">
      <alignment horizontal="center" vertical="center" wrapText="1"/>
    </xf>
    <xf numFmtId="0" fontId="6" fillId="8" borderId="2" xfId="0" applyFont="1" applyFill="1" applyBorder="1" applyAlignment="1">
      <alignment horizontal="center" vertical="top" wrapText="1"/>
    </xf>
    <xf numFmtId="0" fontId="6" fillId="8" borderId="3" xfId="0" applyFont="1" applyFill="1" applyBorder="1" applyAlignment="1">
      <alignment horizontal="center" vertical="top" wrapText="1"/>
    </xf>
    <xf numFmtId="0" fontId="4" fillId="0" borderId="1" xfId="0" applyFont="1" applyBorder="1" applyAlignment="1">
      <alignment horizontal="right" vertical="center" wrapText="1"/>
    </xf>
    <xf numFmtId="49" fontId="11" fillId="0" borderId="4" xfId="0" applyNumberFormat="1" applyFont="1" applyFill="1" applyBorder="1" applyAlignment="1" applyProtection="1">
      <alignment horizontal="left" vertical="top" wrapText="1"/>
      <protection locked="0"/>
    </xf>
    <xf numFmtId="0" fontId="11" fillId="0" borderId="2"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2" fontId="4" fillId="0" borderId="1" xfId="0" applyNumberFormat="1" applyFont="1" applyBorder="1" applyAlignment="1" applyProtection="1">
      <alignment horizontal="right" vertical="center" wrapText="1"/>
    </xf>
    <xf numFmtId="0" fontId="8" fillId="0" borderId="2" xfId="0" applyFont="1" applyFill="1" applyBorder="1" applyAlignment="1" applyProtection="1">
      <alignment horizontal="left"/>
    </xf>
    <xf numFmtId="0" fontId="8" fillId="0" borderId="4" xfId="0" applyFont="1" applyFill="1" applyBorder="1" applyAlignment="1" applyProtection="1">
      <alignment horizontal="left"/>
    </xf>
    <xf numFmtId="49" fontId="11" fillId="0" borderId="0" xfId="0" applyNumberFormat="1" applyFont="1" applyFill="1" applyBorder="1" applyAlignment="1" applyProtection="1">
      <alignment horizontal="left" vertical="top" wrapText="1"/>
      <protection locked="0"/>
    </xf>
  </cellXfs>
  <cellStyles count="2">
    <cellStyle name="Hyperlink" xfId="1" builtinId="8"/>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abet.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abe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4" tint="0.39997558519241921"/>
  </sheetPr>
  <dimension ref="A1:O337"/>
  <sheetViews>
    <sheetView showGridLines="0" tabSelected="1" showWhiteSpace="0" topLeftCell="A70" workbookViewId="0">
      <selection activeCell="C90" sqref="C90"/>
    </sheetView>
  </sheetViews>
  <sheetFormatPr baseColWidth="10" defaultColWidth="8.83203125" defaultRowHeight="14" x14ac:dyDescent="0"/>
  <cols>
    <col min="1" max="1" width="21.6640625" customWidth="1"/>
    <col min="2" max="2" width="13.5" customWidth="1"/>
    <col min="3" max="3" width="29.83203125" customWidth="1"/>
    <col min="4" max="4" width="10.1640625" customWidth="1"/>
    <col min="5" max="5" width="8.83203125" customWidth="1"/>
    <col min="6" max="6" width="10.5" customWidth="1"/>
  </cols>
  <sheetData>
    <row r="1" spans="1:15" s="9" customFormat="1" ht="18">
      <c r="A1" s="340" t="s">
        <v>11</v>
      </c>
      <c r="B1" s="340"/>
      <c r="C1" s="340"/>
      <c r="D1" s="340"/>
      <c r="E1" s="340"/>
      <c r="F1" s="340"/>
      <c r="G1" s="72"/>
      <c r="H1" s="72"/>
      <c r="I1" s="72"/>
      <c r="J1" s="72"/>
      <c r="K1" s="72"/>
      <c r="L1" s="72"/>
      <c r="M1" s="46"/>
      <c r="N1" s="46"/>
      <c r="O1" s="46"/>
    </row>
    <row r="2" spans="1:15" s="9" customFormat="1" ht="18">
      <c r="A2" s="340" t="s">
        <v>35</v>
      </c>
      <c r="B2" s="340"/>
      <c r="C2" s="340"/>
      <c r="D2" s="340"/>
      <c r="E2" s="340"/>
      <c r="F2" s="340"/>
      <c r="G2" s="72"/>
      <c r="H2" s="72"/>
      <c r="I2" s="72"/>
      <c r="J2" s="72"/>
      <c r="K2" s="72"/>
      <c r="L2" s="72"/>
      <c r="M2" s="46"/>
      <c r="N2" s="46"/>
      <c r="O2" s="46"/>
    </row>
    <row r="3" spans="1:15" s="9" customFormat="1" ht="9" customHeight="1">
      <c r="A3" s="16"/>
      <c r="B3" s="17"/>
      <c r="C3" s="17"/>
      <c r="D3" s="17"/>
      <c r="E3" s="17"/>
      <c r="F3" s="17"/>
      <c r="G3" s="72"/>
      <c r="H3" s="72"/>
      <c r="I3" s="72"/>
      <c r="J3" s="73"/>
      <c r="K3" s="72"/>
      <c r="L3" s="72"/>
      <c r="M3" s="46"/>
      <c r="N3" s="46"/>
      <c r="O3" s="46"/>
    </row>
    <row r="4" spans="1:15" s="9" customFormat="1" ht="95.25" customHeight="1" thickBot="1">
      <c r="A4" s="363" t="s">
        <v>34</v>
      </c>
      <c r="B4" s="364"/>
      <c r="C4" s="364"/>
      <c r="D4" s="364"/>
      <c r="E4" s="364"/>
      <c r="F4" s="364"/>
      <c r="G4" s="74"/>
      <c r="H4" s="72"/>
      <c r="I4" s="72"/>
      <c r="J4" s="72"/>
      <c r="K4" s="72"/>
      <c r="L4" s="72"/>
      <c r="M4" s="46"/>
      <c r="N4" s="46"/>
      <c r="O4" s="46"/>
    </row>
    <row r="5" spans="1:15" s="9" customFormat="1" ht="6.75" customHeight="1">
      <c r="A5" s="108"/>
      <c r="B5" s="108"/>
      <c r="C5" s="108"/>
      <c r="D5" s="108"/>
      <c r="E5" s="108"/>
      <c r="F5" s="108"/>
      <c r="G5" s="75"/>
      <c r="H5" s="72"/>
      <c r="I5" s="72"/>
      <c r="J5" s="72"/>
      <c r="K5" s="72"/>
      <c r="L5" s="72"/>
      <c r="M5" s="46"/>
      <c r="N5" s="46"/>
      <c r="O5" s="46"/>
    </row>
    <row r="6" spans="1:15" s="9" customFormat="1" ht="15">
      <c r="A6" s="141" t="s">
        <v>22</v>
      </c>
      <c r="B6" s="344"/>
      <c r="C6" s="344"/>
      <c r="D6" s="4"/>
      <c r="E6" s="4"/>
      <c r="F6" s="4"/>
      <c r="G6" s="75"/>
      <c r="H6" s="72"/>
      <c r="I6" s="72"/>
      <c r="J6" s="72"/>
      <c r="K6" s="72"/>
      <c r="L6" s="72"/>
      <c r="M6" s="46"/>
      <c r="N6" s="46"/>
      <c r="O6" s="46"/>
    </row>
    <row r="7" spans="1:15" s="9" customFormat="1">
      <c r="A7" s="141" t="s">
        <v>31</v>
      </c>
      <c r="B7" s="235" t="s">
        <v>33</v>
      </c>
      <c r="C7" s="18" t="s">
        <v>14</v>
      </c>
      <c r="D7" s="4"/>
      <c r="E7" s="4"/>
      <c r="F7" s="4"/>
      <c r="G7" s="75"/>
      <c r="H7" s="72"/>
      <c r="I7" s="72"/>
      <c r="J7" s="72"/>
      <c r="K7" s="72"/>
      <c r="L7" s="72"/>
      <c r="M7" s="46"/>
      <c r="N7" s="46"/>
      <c r="O7" s="46"/>
    </row>
    <row r="8" spans="1:15" s="9" customFormat="1">
      <c r="A8" s="141" t="s">
        <v>32</v>
      </c>
      <c r="B8" s="235" t="s">
        <v>33</v>
      </c>
      <c r="C8" s="19" t="s">
        <v>14</v>
      </c>
      <c r="D8" s="4"/>
      <c r="E8" s="4"/>
      <c r="F8" s="4"/>
      <c r="G8" s="76"/>
      <c r="H8" s="72"/>
      <c r="I8" s="72"/>
      <c r="J8" s="72"/>
      <c r="K8" s="72"/>
      <c r="L8" s="72"/>
      <c r="M8" s="46"/>
      <c r="N8" s="46"/>
      <c r="O8" s="46"/>
    </row>
    <row r="9" spans="1:15" s="9" customFormat="1">
      <c r="A9" s="4"/>
      <c r="B9" s="4"/>
      <c r="C9" s="4"/>
      <c r="D9" s="4"/>
      <c r="E9" s="4"/>
      <c r="F9" s="4"/>
      <c r="G9" s="76"/>
      <c r="H9" s="72"/>
      <c r="I9" s="72"/>
      <c r="J9" s="72"/>
      <c r="K9" s="72"/>
      <c r="L9" s="72"/>
      <c r="M9" s="46"/>
      <c r="N9" s="46"/>
      <c r="O9" s="46"/>
    </row>
    <row r="10" spans="1:15" s="9" customFormat="1">
      <c r="A10" s="342" t="s">
        <v>38</v>
      </c>
      <c r="B10" s="342"/>
      <c r="C10" s="342"/>
      <c r="D10" s="342"/>
      <c r="E10" s="342"/>
      <c r="F10" s="342"/>
      <c r="G10" s="75"/>
      <c r="H10" s="72"/>
      <c r="I10" s="72"/>
      <c r="J10" s="72"/>
      <c r="K10" s="72"/>
      <c r="L10" s="72"/>
      <c r="M10" s="46"/>
      <c r="N10" s="46"/>
      <c r="O10" s="46"/>
    </row>
    <row r="11" spans="1:15" s="9" customFormat="1">
      <c r="A11" s="343" t="s">
        <v>21</v>
      </c>
      <c r="B11" s="343"/>
      <c r="C11" s="4"/>
      <c r="D11" s="4"/>
      <c r="E11" s="4"/>
      <c r="F11" s="4"/>
      <c r="G11" s="72"/>
      <c r="H11" s="72"/>
      <c r="I11" s="72"/>
      <c r="J11" s="72"/>
      <c r="K11" s="72"/>
      <c r="L11" s="72"/>
      <c r="M11" s="46"/>
      <c r="N11" s="46"/>
      <c r="O11" s="46"/>
    </row>
    <row r="12" spans="1:15" s="9" customFormat="1">
      <c r="A12" s="341" t="s">
        <v>12</v>
      </c>
      <c r="B12" s="341"/>
      <c r="C12" s="81" t="s">
        <v>29</v>
      </c>
      <c r="D12" s="341" t="s">
        <v>13</v>
      </c>
      <c r="E12" s="341"/>
      <c r="F12" s="341"/>
      <c r="G12" s="72"/>
      <c r="H12" s="72"/>
      <c r="I12" s="72"/>
      <c r="J12" s="72"/>
      <c r="K12" s="72"/>
      <c r="L12" s="72"/>
      <c r="M12" s="46"/>
      <c r="N12" s="46"/>
      <c r="O12" s="46"/>
    </row>
    <row r="13" spans="1:15" s="9" customFormat="1">
      <c r="A13" s="355"/>
      <c r="B13" s="356"/>
      <c r="C13" s="24"/>
      <c r="D13" s="355"/>
      <c r="E13" s="357"/>
      <c r="F13" s="356"/>
      <c r="G13" s="72"/>
      <c r="H13" s="72"/>
      <c r="I13" s="72"/>
      <c r="J13" s="72"/>
      <c r="K13" s="72"/>
      <c r="L13" s="72"/>
      <c r="M13" s="46"/>
      <c r="N13" s="46"/>
      <c r="O13" s="46"/>
    </row>
    <row r="14" spans="1:15" s="9" customFormat="1">
      <c r="A14" s="355"/>
      <c r="B14" s="356"/>
      <c r="C14" s="24"/>
      <c r="D14" s="355"/>
      <c r="E14" s="357"/>
      <c r="F14" s="356"/>
      <c r="G14" s="72"/>
      <c r="H14" s="72"/>
      <c r="I14" s="72"/>
      <c r="J14" s="72"/>
      <c r="K14" s="72"/>
      <c r="L14" s="72"/>
      <c r="M14" s="46"/>
      <c r="N14" s="46"/>
      <c r="O14" s="46"/>
    </row>
    <row r="15" spans="1:15" s="9" customFormat="1">
      <c r="A15" s="345" t="s">
        <v>161</v>
      </c>
      <c r="B15" s="346"/>
      <c r="C15" s="346"/>
      <c r="D15" s="346"/>
      <c r="E15" s="347"/>
      <c r="F15" s="348"/>
      <c r="G15" s="72"/>
      <c r="H15" s="72"/>
      <c r="I15" s="72"/>
      <c r="J15" s="72"/>
      <c r="K15" s="72"/>
      <c r="L15" s="72"/>
      <c r="M15" s="46"/>
      <c r="N15" s="46"/>
      <c r="O15" s="46"/>
    </row>
    <row r="16" spans="1:15" s="9" customFormat="1">
      <c r="A16" s="94" t="s">
        <v>69</v>
      </c>
      <c r="B16" s="95"/>
      <c r="C16" s="316" t="s">
        <v>72</v>
      </c>
      <c r="D16" s="317"/>
      <c r="E16" s="62" t="str">
        <f>IF(F16&gt;11.99, "MET", "NOT MET")</f>
        <v>NOT MET</v>
      </c>
      <c r="F16" s="110">
        <f>SUM(F68)</f>
        <v>0</v>
      </c>
      <c r="G16" s="72"/>
      <c r="H16" s="72"/>
      <c r="I16" s="72"/>
      <c r="J16" s="72"/>
      <c r="K16" s="72"/>
      <c r="L16" s="72"/>
      <c r="M16" s="46"/>
      <c r="N16" s="46"/>
      <c r="O16" s="46"/>
    </row>
    <row r="17" spans="1:15" s="47" customFormat="1">
      <c r="A17" s="361" t="s">
        <v>70</v>
      </c>
      <c r="B17" s="362"/>
      <c r="C17" s="362"/>
      <c r="D17" s="89" t="s">
        <v>30</v>
      </c>
      <c r="E17" s="63" t="str">
        <f>IF(Test!A20&lt;3,"NOT MET","MET")</f>
        <v>NOT MET</v>
      </c>
      <c r="F17" s="91"/>
      <c r="G17" s="72"/>
      <c r="H17" s="72"/>
      <c r="I17" s="72"/>
      <c r="J17" s="72"/>
      <c r="K17" s="72"/>
      <c r="L17" s="72"/>
      <c r="M17" s="46"/>
      <c r="N17" s="46"/>
      <c r="O17" s="46"/>
    </row>
    <row r="18" spans="1:15" s="108" customFormat="1">
      <c r="A18" s="144" t="s">
        <v>71</v>
      </c>
      <c r="B18" s="145"/>
      <c r="C18" s="334" t="s">
        <v>72</v>
      </c>
      <c r="D18" s="335"/>
      <c r="E18" s="63" t="str">
        <f>IF(F18&gt;11.99, "MET", "NOT MET")</f>
        <v>NOT MET</v>
      </c>
      <c r="F18" s="113">
        <f>SUM(F123)</f>
        <v>0</v>
      </c>
      <c r="G18" s="72"/>
      <c r="H18" s="72"/>
      <c r="I18" s="72"/>
      <c r="J18" s="72"/>
      <c r="K18" s="72"/>
      <c r="L18" s="72"/>
      <c r="M18" s="109"/>
      <c r="N18" s="109"/>
      <c r="O18" s="109"/>
    </row>
    <row r="19" spans="1:15" s="9" customFormat="1">
      <c r="A19" s="64" t="s">
        <v>73</v>
      </c>
      <c r="B19" s="65"/>
      <c r="C19" s="302" t="s">
        <v>74</v>
      </c>
      <c r="D19" s="303"/>
      <c r="E19" s="45" t="str">
        <f>+IF(F19&gt;31.99,"MET","NOT MET")</f>
        <v>NOT MET</v>
      </c>
      <c r="F19" s="110">
        <f>SUM(F124)</f>
        <v>0</v>
      </c>
      <c r="G19" s="72"/>
      <c r="H19" s="72"/>
      <c r="I19" s="72"/>
      <c r="J19" s="72"/>
      <c r="K19" s="72"/>
      <c r="L19" s="72"/>
      <c r="M19" s="46"/>
      <c r="N19" s="46"/>
      <c r="O19" s="46"/>
    </row>
    <row r="20" spans="1:15" s="9" customFormat="1">
      <c r="A20" s="14" t="s">
        <v>75</v>
      </c>
      <c r="B20" s="302" t="s">
        <v>78</v>
      </c>
      <c r="C20" s="302"/>
      <c r="D20" s="337"/>
      <c r="E20" s="114"/>
      <c r="F20" s="111">
        <f>SUM(F165)</f>
        <v>0</v>
      </c>
      <c r="G20" s="72"/>
      <c r="H20" s="72"/>
      <c r="I20" s="72"/>
      <c r="J20" s="72"/>
      <c r="K20" s="72"/>
      <c r="L20" s="72"/>
      <c r="M20" s="46"/>
      <c r="N20" s="46"/>
      <c r="O20" s="46"/>
    </row>
    <row r="21" spans="1:15" s="108" customFormat="1">
      <c r="A21" s="14" t="s">
        <v>76</v>
      </c>
      <c r="B21" s="302" t="s">
        <v>157</v>
      </c>
      <c r="C21" s="336"/>
      <c r="D21" s="303"/>
      <c r="E21" s="45" t="str">
        <f>+IF(F21&gt;47.99,"MET","NOT MET")</f>
        <v>NOT MET</v>
      </c>
      <c r="F21" s="110">
        <f>SUM(F246)</f>
        <v>0</v>
      </c>
      <c r="G21" s="72"/>
      <c r="H21" s="72"/>
      <c r="I21" s="72"/>
      <c r="J21" s="72"/>
      <c r="K21" s="72"/>
      <c r="L21" s="72"/>
      <c r="M21" s="109"/>
      <c r="N21" s="109"/>
      <c r="O21" s="109"/>
    </row>
    <row r="22" spans="1:15" s="9" customFormat="1" ht="16.5" customHeight="1">
      <c r="A22" s="112" t="s">
        <v>53</v>
      </c>
      <c r="B22" s="93"/>
      <c r="C22" s="318" t="s">
        <v>74</v>
      </c>
      <c r="D22" s="319"/>
      <c r="E22" s="66" t="str">
        <f>+IF(F22&gt;31.99,"MET","NOT MET")</f>
        <v>NOT MET</v>
      </c>
      <c r="F22" s="115">
        <f>SUM(F284)</f>
        <v>0</v>
      </c>
      <c r="G22" s="72"/>
      <c r="H22" s="72"/>
      <c r="I22" s="72"/>
      <c r="J22" s="72"/>
      <c r="K22" s="72"/>
      <c r="L22" s="72"/>
      <c r="M22" s="46"/>
      <c r="N22" s="46"/>
      <c r="O22" s="46"/>
    </row>
    <row r="23" spans="1:15" s="9" customFormat="1" ht="25.5" customHeight="1">
      <c r="A23" s="358" t="s">
        <v>56</v>
      </c>
      <c r="B23" s="359"/>
      <c r="C23" s="359"/>
      <c r="D23" s="360"/>
      <c r="E23" s="66" t="str">
        <f>IF(Test!A8&gt;4.99,"MET","NOT MET")</f>
        <v>NOT MET</v>
      </c>
      <c r="F23" s="92"/>
      <c r="G23" s="77"/>
      <c r="H23" s="72"/>
      <c r="I23" s="72"/>
      <c r="J23" s="72"/>
      <c r="K23" s="72"/>
      <c r="L23" s="72"/>
      <c r="M23" s="46"/>
      <c r="N23" s="46"/>
      <c r="O23" s="46"/>
    </row>
    <row r="24" spans="1:15" s="10" customFormat="1" ht="16.5" customHeight="1">
      <c r="A24" s="350" t="s">
        <v>84</v>
      </c>
      <c r="B24" s="350"/>
      <c r="C24" s="350"/>
      <c r="D24" s="350"/>
      <c r="E24" s="350"/>
      <c r="F24" s="350"/>
      <c r="G24" s="46"/>
      <c r="H24" s="46"/>
      <c r="I24" s="46"/>
      <c r="J24" s="46"/>
      <c r="K24" s="46"/>
      <c r="L24" s="46"/>
      <c r="M24" s="46"/>
      <c r="N24" s="46"/>
      <c r="O24" s="46"/>
    </row>
    <row r="25" spans="1:15" s="9" customFormat="1" ht="24" customHeight="1">
      <c r="A25" s="350"/>
      <c r="B25" s="350"/>
      <c r="C25" s="350"/>
      <c r="D25" s="350"/>
      <c r="E25" s="350"/>
      <c r="F25" s="350"/>
      <c r="G25" s="46"/>
      <c r="H25" s="46"/>
      <c r="I25" s="46"/>
      <c r="J25" s="46"/>
      <c r="K25" s="46"/>
      <c r="L25" s="46"/>
      <c r="M25" s="46"/>
      <c r="N25" s="46"/>
      <c r="O25" s="46"/>
    </row>
    <row r="26" spans="1:15" s="44" customFormat="1" hidden="1">
      <c r="A26" s="59"/>
      <c r="B26" s="59"/>
      <c r="C26" s="59"/>
      <c r="D26" s="59"/>
      <c r="E26" s="59"/>
      <c r="F26" s="60">
        <v>54</v>
      </c>
      <c r="G26" s="78"/>
      <c r="H26" s="78"/>
      <c r="I26" s="78"/>
      <c r="J26" s="78"/>
      <c r="K26" s="46"/>
      <c r="L26" s="46"/>
      <c r="M26" s="46"/>
      <c r="N26" s="46"/>
      <c r="O26" s="46"/>
    </row>
    <row r="27" spans="1:15" s="44" customFormat="1" ht="34.5" customHeight="1">
      <c r="A27" s="351" t="s">
        <v>15</v>
      </c>
      <c r="B27" s="351"/>
      <c r="C27" s="351"/>
      <c r="D27" s="351"/>
      <c r="E27" s="351"/>
      <c r="F27" s="351"/>
      <c r="G27" s="46"/>
      <c r="H27" s="46"/>
      <c r="I27" s="46"/>
      <c r="J27" s="46"/>
      <c r="K27" s="46"/>
      <c r="L27" s="46"/>
      <c r="M27" s="46"/>
      <c r="N27" s="46"/>
      <c r="O27" s="46"/>
    </row>
    <row r="28" spans="1:15" s="44" customFormat="1" ht="18" customHeight="1">
      <c r="B28" s="57"/>
      <c r="C28" s="57"/>
      <c r="D28" s="57"/>
      <c r="E28" s="57"/>
      <c r="F28" s="58"/>
      <c r="G28" s="46"/>
      <c r="H28" s="46"/>
      <c r="I28" s="46"/>
      <c r="J28" s="46"/>
      <c r="K28" s="46"/>
      <c r="L28" s="46"/>
      <c r="M28" s="46"/>
      <c r="N28" s="46"/>
      <c r="O28" s="46"/>
    </row>
    <row r="29" spans="1:15" s="9" customFormat="1">
      <c r="A29" s="352" t="s">
        <v>11</v>
      </c>
      <c r="B29" s="352"/>
      <c r="C29" s="352"/>
      <c r="D29" s="352"/>
      <c r="E29" s="352"/>
      <c r="F29" s="352"/>
      <c r="G29" s="46"/>
      <c r="H29" s="46"/>
      <c r="I29" s="46"/>
      <c r="J29" s="46"/>
      <c r="K29" s="46"/>
      <c r="L29" s="46"/>
      <c r="M29" s="46"/>
      <c r="N29" s="46"/>
      <c r="O29" s="46"/>
    </row>
    <row r="30" spans="1:15" s="10" customFormat="1" ht="11.25" customHeight="1">
      <c r="A30" s="26"/>
      <c r="B30" s="26"/>
      <c r="C30" s="26"/>
      <c r="D30" s="26"/>
      <c r="E30" s="26"/>
      <c r="F30" s="26"/>
      <c r="G30" s="46"/>
      <c r="H30" s="46"/>
      <c r="I30" s="46"/>
      <c r="J30" s="46"/>
      <c r="K30" s="46"/>
      <c r="L30" s="46"/>
      <c r="M30" s="46"/>
      <c r="N30" s="46"/>
      <c r="O30" s="46"/>
    </row>
    <row r="31" spans="1:15" s="9" customFormat="1">
      <c r="A31" s="147" t="s">
        <v>16</v>
      </c>
      <c r="B31" s="29" t="str">
        <f>+IF(Test!A8&gt;4.99,"----Has MET----","---Has NOT MET---")</f>
        <v>---Has NOT MET---</v>
      </c>
      <c r="C31" s="27" t="s">
        <v>64</v>
      </c>
      <c r="D31" s="28"/>
      <c r="E31" s="141"/>
      <c r="F31" s="141"/>
      <c r="G31" s="46"/>
      <c r="H31" s="46"/>
      <c r="I31" s="46"/>
      <c r="J31" s="46"/>
      <c r="K31" s="46"/>
      <c r="L31" s="46"/>
      <c r="M31" s="46"/>
      <c r="N31" s="46"/>
      <c r="O31" s="46"/>
    </row>
    <row r="32" spans="1:15" s="10" customFormat="1" ht="9" customHeight="1">
      <c r="A32" s="147"/>
      <c r="B32" s="29"/>
      <c r="C32" s="27"/>
      <c r="D32" s="50"/>
      <c r="E32" s="51"/>
      <c r="F32" s="51"/>
      <c r="G32" s="46"/>
      <c r="H32" s="46"/>
      <c r="I32" s="46"/>
      <c r="J32" s="46"/>
      <c r="K32" s="46"/>
      <c r="L32" s="46"/>
      <c r="M32" s="46"/>
      <c r="N32" s="46"/>
      <c r="O32" s="46"/>
    </row>
    <row r="33" spans="1:15" s="10" customFormat="1" ht="9" customHeight="1">
      <c r="A33" s="147"/>
      <c r="B33" s="29"/>
      <c r="C33" s="27"/>
      <c r="D33" s="50"/>
      <c r="E33" s="51"/>
      <c r="F33" s="51"/>
      <c r="G33" s="46"/>
      <c r="H33" s="46"/>
      <c r="I33" s="46"/>
      <c r="J33" s="46"/>
      <c r="K33" s="46"/>
      <c r="L33" s="46"/>
      <c r="M33" s="46"/>
      <c r="N33" s="46"/>
      <c r="O33" s="46"/>
    </row>
    <row r="34" spans="1:15" s="9" customFormat="1" ht="12" customHeight="1">
      <c r="A34" s="13"/>
      <c r="B34" s="13"/>
      <c r="C34" s="13"/>
      <c r="D34" s="52"/>
      <c r="E34" s="53"/>
      <c r="F34" s="52"/>
      <c r="G34" s="46"/>
      <c r="H34" s="46"/>
      <c r="I34" s="46"/>
      <c r="J34" s="46"/>
      <c r="K34" s="46"/>
      <c r="L34" s="46"/>
      <c r="M34" s="46"/>
      <c r="N34" s="46"/>
      <c r="O34" s="46"/>
    </row>
    <row r="35" spans="1:15" s="10" customFormat="1">
      <c r="A35" s="143" t="s">
        <v>17</v>
      </c>
      <c r="B35" s="143"/>
      <c r="C35" s="71" t="s">
        <v>19</v>
      </c>
      <c r="D35" s="52"/>
      <c r="E35" s="53"/>
      <c r="F35" s="52"/>
      <c r="G35" s="46"/>
      <c r="H35" s="46"/>
      <c r="I35" s="46"/>
      <c r="J35" s="46"/>
      <c r="K35" s="46"/>
      <c r="L35" s="46"/>
      <c r="M35" s="46"/>
      <c r="N35" s="46"/>
      <c r="O35" s="46"/>
    </row>
    <row r="36" spans="1:15" s="10" customFormat="1">
      <c r="A36" s="25"/>
      <c r="B36" s="25"/>
      <c r="C36" s="25"/>
      <c r="D36" s="52"/>
      <c r="E36" s="53"/>
      <c r="F36" s="52"/>
      <c r="G36" s="46"/>
      <c r="H36" s="46"/>
      <c r="I36" s="46"/>
      <c r="J36" s="46"/>
      <c r="K36" s="46"/>
      <c r="L36" s="46"/>
      <c r="M36" s="46"/>
      <c r="N36" s="46"/>
      <c r="O36" s="46"/>
    </row>
    <row r="37" spans="1:15" s="9" customFormat="1">
      <c r="A37" s="25"/>
      <c r="B37" s="25"/>
      <c r="C37" s="25"/>
      <c r="D37" s="54"/>
      <c r="E37" s="55"/>
      <c r="F37" s="54"/>
      <c r="G37" s="46"/>
      <c r="H37" s="46"/>
      <c r="I37" s="46"/>
      <c r="J37" s="46"/>
      <c r="K37" s="46"/>
      <c r="L37" s="46"/>
      <c r="M37" s="46"/>
      <c r="N37" s="46"/>
      <c r="O37" s="46"/>
    </row>
    <row r="38" spans="1:15" s="9" customFormat="1">
      <c r="A38" s="353" t="s">
        <v>18</v>
      </c>
      <c r="B38" s="353"/>
      <c r="C38" s="71" t="s">
        <v>19</v>
      </c>
      <c r="D38" s="56"/>
      <c r="E38" s="55"/>
      <c r="F38" s="56"/>
      <c r="G38" s="46"/>
      <c r="H38" s="46"/>
      <c r="I38" s="46"/>
      <c r="J38" s="46"/>
      <c r="K38" s="46"/>
      <c r="L38" s="46"/>
      <c r="M38" s="46"/>
      <c r="N38" s="46"/>
      <c r="O38" s="46"/>
    </row>
    <row r="39" spans="1:15" s="9" customFormat="1">
      <c r="A39" s="13"/>
      <c r="B39" s="13"/>
      <c r="C39" s="13"/>
      <c r="D39" s="52"/>
      <c r="E39" s="53"/>
      <c r="F39" s="52"/>
      <c r="G39" s="46"/>
      <c r="H39" s="46"/>
      <c r="I39" s="46"/>
      <c r="J39" s="46"/>
      <c r="K39" s="46"/>
      <c r="L39" s="46"/>
      <c r="M39" s="46"/>
      <c r="N39" s="46"/>
      <c r="O39" s="46"/>
    </row>
    <row r="40" spans="1:15" s="9" customFormat="1">
      <c r="A40" s="15"/>
      <c r="B40" s="15"/>
      <c r="C40" s="13"/>
      <c r="D40" s="52"/>
      <c r="E40" s="52"/>
      <c r="F40" s="52"/>
      <c r="G40" s="46"/>
      <c r="H40" s="46"/>
      <c r="I40" s="46"/>
      <c r="J40" s="46"/>
      <c r="K40" s="46"/>
      <c r="L40" s="46"/>
      <c r="M40" s="46"/>
      <c r="N40" s="46"/>
      <c r="O40" s="46"/>
    </row>
    <row r="41" spans="1:15" s="9" customFormat="1">
      <c r="A41" s="13" t="s">
        <v>20</v>
      </c>
      <c r="B41" s="13"/>
      <c r="C41" s="71" t="s">
        <v>19</v>
      </c>
      <c r="D41" s="52"/>
      <c r="E41" s="52"/>
      <c r="F41" s="52"/>
      <c r="G41" s="46"/>
      <c r="H41" s="46"/>
      <c r="I41" s="46"/>
      <c r="J41" s="46"/>
      <c r="K41" s="46"/>
      <c r="L41" s="46"/>
      <c r="M41" s="46"/>
      <c r="N41" s="46"/>
      <c r="O41" s="46"/>
    </row>
    <row r="42" spans="1:15" s="10" customFormat="1">
      <c r="A42" s="146"/>
      <c r="B42" s="146"/>
      <c r="C42" s="146"/>
      <c r="D42" s="349" t="s">
        <v>259</v>
      </c>
      <c r="E42" s="349"/>
      <c r="F42" s="349"/>
      <c r="G42" s="46"/>
      <c r="H42" s="46"/>
      <c r="I42" s="46"/>
      <c r="J42" s="46"/>
      <c r="K42" s="46"/>
      <c r="L42" s="46"/>
      <c r="M42" s="46"/>
      <c r="N42" s="46"/>
      <c r="O42" s="46"/>
    </row>
    <row r="43" spans="1:15" s="233" customFormat="1">
      <c r="A43" s="287"/>
      <c r="B43" s="287"/>
      <c r="C43" s="287"/>
      <c r="D43" s="286"/>
      <c r="E43" s="286"/>
      <c r="F43" s="286"/>
      <c r="G43" s="109"/>
      <c r="H43" s="109"/>
      <c r="I43" s="109"/>
      <c r="J43" s="109"/>
      <c r="K43" s="109"/>
      <c r="L43" s="109"/>
      <c r="M43" s="109"/>
      <c r="N43" s="109"/>
      <c r="O43" s="109"/>
    </row>
    <row r="44" spans="1:15" s="108" customFormat="1" ht="15" thickBot="1">
      <c r="A44" s="146"/>
      <c r="B44" s="146"/>
      <c r="C44" s="146"/>
      <c r="D44" s="142"/>
      <c r="E44" s="142"/>
      <c r="F44" s="142"/>
      <c r="G44" s="109"/>
      <c r="H44" s="109"/>
      <c r="I44" s="109"/>
      <c r="J44" s="109"/>
      <c r="K44" s="109"/>
      <c r="L44" s="109"/>
      <c r="M44" s="109"/>
      <c r="N44" s="109"/>
      <c r="O44" s="109"/>
    </row>
    <row r="45" spans="1:15" ht="15" thickBot="1">
      <c r="A45" s="354" t="s">
        <v>57</v>
      </c>
      <c r="B45" s="354"/>
      <c r="C45" s="354"/>
      <c r="D45" s="354"/>
      <c r="E45" s="354"/>
      <c r="F45" s="354"/>
      <c r="G45" s="46"/>
      <c r="H45" s="46"/>
      <c r="I45" s="46"/>
      <c r="J45" s="46"/>
      <c r="K45" s="46"/>
      <c r="L45" s="46"/>
      <c r="M45" s="46"/>
      <c r="N45" s="46"/>
      <c r="O45" s="46"/>
    </row>
    <row r="46" spans="1:15" ht="66" customHeight="1">
      <c r="A46" s="365" t="s">
        <v>36</v>
      </c>
      <c r="B46" s="365"/>
      <c r="C46" s="365"/>
      <c r="D46" s="365"/>
      <c r="E46" s="365"/>
      <c r="F46" s="365"/>
      <c r="G46" s="46"/>
      <c r="H46" s="46"/>
      <c r="I46" s="46"/>
      <c r="J46" s="46"/>
      <c r="K46" s="46"/>
      <c r="L46" s="46"/>
      <c r="M46" s="46"/>
      <c r="N46" s="46"/>
      <c r="O46" s="46"/>
    </row>
    <row r="47" spans="1:15" s="97" customFormat="1" ht="57.75" customHeight="1">
      <c r="A47" s="366" t="s">
        <v>273</v>
      </c>
      <c r="B47" s="366"/>
      <c r="C47" s="366"/>
      <c r="D47" s="366"/>
      <c r="E47" s="366"/>
      <c r="F47" s="366"/>
      <c r="G47" s="98"/>
      <c r="H47" s="98"/>
      <c r="I47" s="98"/>
      <c r="J47" s="98"/>
      <c r="K47" s="98"/>
      <c r="L47" s="98"/>
      <c r="M47" s="98"/>
      <c r="N47" s="98"/>
      <c r="O47" s="98"/>
    </row>
    <row r="48" spans="1:15" ht="28.5" customHeight="1">
      <c r="A48" s="96" t="s">
        <v>0</v>
      </c>
      <c r="B48" s="96" t="s">
        <v>1</v>
      </c>
      <c r="C48" s="96" t="s">
        <v>2</v>
      </c>
      <c r="D48" s="96" t="s">
        <v>8</v>
      </c>
      <c r="E48" s="96" t="s">
        <v>9</v>
      </c>
      <c r="F48" s="96" t="s">
        <v>10</v>
      </c>
      <c r="G48" s="46"/>
      <c r="H48" s="46"/>
      <c r="I48" s="46"/>
      <c r="J48" s="46"/>
      <c r="K48" s="46"/>
      <c r="L48" s="46"/>
      <c r="M48" s="46"/>
      <c r="N48" s="46"/>
      <c r="O48" s="46"/>
    </row>
    <row r="49" spans="1:15">
      <c r="A49" s="239"/>
      <c r="B49" s="240"/>
      <c r="C49" s="239"/>
      <c r="D49" s="241"/>
      <c r="E49" s="241"/>
      <c r="F49" s="242"/>
      <c r="G49" s="46"/>
      <c r="H49" s="46"/>
      <c r="I49" s="46"/>
      <c r="J49" s="46"/>
      <c r="K49" s="46"/>
      <c r="L49" s="46"/>
      <c r="M49" s="46"/>
      <c r="N49" s="46"/>
      <c r="O49" s="46"/>
    </row>
    <row r="50" spans="1:15">
      <c r="A50" s="239"/>
      <c r="B50" s="240"/>
      <c r="C50" s="239"/>
      <c r="D50" s="241"/>
      <c r="E50" s="241"/>
      <c r="F50" s="242"/>
      <c r="G50" s="46"/>
      <c r="H50" s="46"/>
      <c r="I50" s="46"/>
      <c r="J50" s="46"/>
      <c r="K50" s="46"/>
      <c r="L50" s="46"/>
      <c r="M50" s="46"/>
      <c r="N50" s="46"/>
      <c r="O50" s="46"/>
    </row>
    <row r="51" spans="1:15">
      <c r="A51" s="239"/>
      <c r="B51" s="240"/>
      <c r="C51" s="239"/>
      <c r="D51" s="241"/>
      <c r="E51" s="241"/>
      <c r="F51" s="242"/>
      <c r="G51" s="46"/>
      <c r="H51" s="46"/>
      <c r="I51" s="46"/>
      <c r="J51" s="46"/>
      <c r="K51" s="46"/>
      <c r="L51" s="46"/>
      <c r="M51" s="46"/>
      <c r="N51" s="46"/>
      <c r="O51" s="46"/>
    </row>
    <row r="52" spans="1:15">
      <c r="A52" s="239"/>
      <c r="B52" s="240"/>
      <c r="C52" s="239"/>
      <c r="D52" s="241"/>
      <c r="E52" s="241"/>
      <c r="F52" s="242"/>
      <c r="G52" s="46"/>
      <c r="H52" s="46"/>
      <c r="I52" s="46"/>
      <c r="J52" s="46"/>
      <c r="K52" s="46"/>
      <c r="L52" s="46"/>
      <c r="M52" s="46"/>
      <c r="N52" s="46"/>
      <c r="O52" s="46"/>
    </row>
    <row r="53" spans="1:15">
      <c r="A53" s="239"/>
      <c r="B53" s="240"/>
      <c r="C53" s="239"/>
      <c r="D53" s="241"/>
      <c r="E53" s="241"/>
      <c r="F53" s="242"/>
      <c r="G53" s="46"/>
      <c r="H53" s="46"/>
      <c r="I53" s="46"/>
      <c r="J53" s="46"/>
      <c r="K53" s="46"/>
      <c r="L53" s="46"/>
      <c r="M53" s="46"/>
      <c r="N53" s="46"/>
      <c r="O53" s="46"/>
    </row>
    <row r="54" spans="1:15">
      <c r="A54" s="239"/>
      <c r="B54" s="240"/>
      <c r="C54" s="239"/>
      <c r="D54" s="241"/>
      <c r="E54" s="241"/>
      <c r="F54" s="242"/>
      <c r="G54" s="46"/>
      <c r="H54" s="46"/>
      <c r="I54" s="46"/>
      <c r="J54" s="46"/>
      <c r="K54" s="46"/>
      <c r="L54" s="46"/>
      <c r="M54" s="46"/>
      <c r="N54" s="46"/>
      <c r="O54" s="46"/>
    </row>
    <row r="55" spans="1:15">
      <c r="A55" s="243"/>
      <c r="B55" s="243"/>
      <c r="C55" s="243"/>
      <c r="D55" s="241"/>
      <c r="E55" s="241"/>
      <c r="F55" s="242"/>
      <c r="G55" s="46"/>
      <c r="H55" s="46"/>
      <c r="I55" s="46"/>
      <c r="J55" s="46"/>
      <c r="K55" s="46"/>
      <c r="L55" s="46"/>
      <c r="M55" s="46"/>
      <c r="N55" s="46"/>
      <c r="O55" s="46"/>
    </row>
    <row r="56" spans="1:15">
      <c r="A56" s="243"/>
      <c r="B56" s="243"/>
      <c r="C56" s="243"/>
      <c r="D56" s="241"/>
      <c r="E56" s="241"/>
      <c r="F56" s="242"/>
      <c r="G56" s="46"/>
      <c r="H56" s="46"/>
      <c r="I56" s="46"/>
      <c r="J56" s="46"/>
      <c r="K56" s="46"/>
      <c r="L56" s="46"/>
      <c r="M56" s="46"/>
      <c r="N56" s="46"/>
      <c r="O56" s="46"/>
    </row>
    <row r="57" spans="1:15">
      <c r="A57" s="120"/>
      <c r="B57" s="121"/>
      <c r="C57" s="122"/>
      <c r="D57" s="210"/>
      <c r="E57" s="210"/>
      <c r="F57" s="211"/>
      <c r="G57" s="46"/>
      <c r="H57" s="46"/>
      <c r="I57" s="46"/>
      <c r="J57" s="46"/>
      <c r="K57" s="46"/>
      <c r="L57" s="46"/>
      <c r="M57" s="46"/>
      <c r="N57" s="46"/>
      <c r="O57" s="46"/>
    </row>
    <row r="58" spans="1:15">
      <c r="A58" s="120"/>
      <c r="B58" s="121"/>
      <c r="C58" s="122"/>
      <c r="D58" s="210"/>
      <c r="E58" s="210"/>
      <c r="F58" s="211"/>
      <c r="G58" s="46"/>
      <c r="H58" s="46"/>
      <c r="I58" s="46"/>
      <c r="J58" s="46"/>
      <c r="K58" s="46"/>
      <c r="L58" s="46"/>
      <c r="M58" s="46"/>
      <c r="N58" s="46"/>
      <c r="O58" s="46"/>
    </row>
    <row r="59" spans="1:15">
      <c r="A59" s="120"/>
      <c r="B59" s="121"/>
      <c r="C59" s="122"/>
      <c r="D59" s="210"/>
      <c r="E59" s="210"/>
      <c r="F59" s="211"/>
      <c r="G59" s="46"/>
      <c r="H59" s="46"/>
      <c r="I59" s="46"/>
      <c r="J59" s="46"/>
      <c r="K59" s="46"/>
      <c r="L59" s="46"/>
      <c r="M59" s="46"/>
      <c r="N59" s="46"/>
      <c r="O59" s="46"/>
    </row>
    <row r="60" spans="1:15">
      <c r="A60" s="61"/>
      <c r="B60" s="61"/>
      <c r="C60" s="61"/>
      <c r="D60" s="210"/>
      <c r="E60" s="210"/>
      <c r="F60" s="211"/>
      <c r="G60" s="46"/>
      <c r="H60" s="46"/>
      <c r="I60" s="46"/>
      <c r="J60" s="46"/>
      <c r="K60" s="46"/>
      <c r="L60" s="46"/>
      <c r="M60" s="46"/>
      <c r="N60" s="46"/>
      <c r="O60" s="46"/>
    </row>
    <row r="61" spans="1:15">
      <c r="A61" s="61"/>
      <c r="B61" s="61"/>
      <c r="C61" s="61"/>
      <c r="D61" s="210"/>
      <c r="E61" s="210"/>
      <c r="F61" s="211"/>
      <c r="G61" s="46"/>
      <c r="H61" s="46"/>
      <c r="I61" s="46"/>
      <c r="J61" s="46"/>
      <c r="K61" s="46"/>
      <c r="L61" s="46"/>
      <c r="M61" s="46"/>
      <c r="N61" s="46"/>
      <c r="O61" s="46"/>
    </row>
    <row r="62" spans="1:15">
      <c r="A62" s="61"/>
      <c r="B62" s="61"/>
      <c r="C62" s="61"/>
      <c r="D62" s="210"/>
      <c r="E62" s="210"/>
      <c r="F62" s="211"/>
      <c r="G62" s="46"/>
      <c r="H62" s="46"/>
      <c r="I62" s="46"/>
      <c r="J62" s="46"/>
      <c r="K62" s="46"/>
      <c r="L62" s="46"/>
      <c r="M62" s="46"/>
      <c r="N62" s="46"/>
      <c r="O62" s="46"/>
    </row>
    <row r="63" spans="1:15">
      <c r="A63" s="61"/>
      <c r="B63" s="61"/>
      <c r="C63" s="61"/>
      <c r="D63" s="210"/>
      <c r="E63" s="210"/>
      <c r="F63" s="211"/>
      <c r="G63" s="46"/>
      <c r="H63" s="46"/>
      <c r="I63" s="46"/>
      <c r="J63" s="46"/>
      <c r="K63" s="46"/>
      <c r="L63" s="46"/>
      <c r="M63" s="46"/>
      <c r="N63" s="46"/>
      <c r="O63" s="46"/>
    </row>
    <row r="64" spans="1:15">
      <c r="A64" s="61"/>
      <c r="B64" s="61"/>
      <c r="C64" s="61"/>
      <c r="D64" s="210"/>
      <c r="E64" s="210"/>
      <c r="F64" s="211"/>
      <c r="G64" s="46"/>
      <c r="H64" s="46"/>
      <c r="I64" s="46"/>
      <c r="J64" s="46"/>
      <c r="K64" s="46"/>
      <c r="L64" s="46"/>
      <c r="M64" s="46"/>
      <c r="N64" s="46"/>
      <c r="O64" s="46"/>
    </row>
    <row r="65" spans="1:15" ht="18.75" customHeight="1">
      <c r="A65" s="305" t="s">
        <v>66</v>
      </c>
      <c r="B65" s="305"/>
      <c r="C65" s="305"/>
      <c r="D65" s="151">
        <f>SUM(D49:D64)</f>
        <v>0</v>
      </c>
      <c r="E65" s="149">
        <f>SUM(E49:E64)</f>
        <v>0</v>
      </c>
      <c r="F65" s="173"/>
      <c r="G65" s="46"/>
      <c r="H65" s="46"/>
      <c r="I65" s="46"/>
      <c r="J65" s="46"/>
      <c r="K65" s="46"/>
      <c r="L65" s="46"/>
      <c r="M65" s="46"/>
      <c r="N65" s="46"/>
      <c r="O65" s="46"/>
    </row>
    <row r="66" spans="1:15">
      <c r="A66" s="305" t="s">
        <v>67</v>
      </c>
      <c r="B66" s="305"/>
      <c r="C66" s="305"/>
      <c r="D66" s="305"/>
      <c r="E66" s="148">
        <f>D65+0.5*E65</f>
        <v>0</v>
      </c>
      <c r="F66" s="174"/>
      <c r="G66" s="46"/>
      <c r="H66" s="46"/>
      <c r="I66" s="46"/>
      <c r="J66" s="46"/>
      <c r="K66" s="46"/>
      <c r="L66" s="46"/>
      <c r="M66" s="46"/>
      <c r="N66" s="46"/>
      <c r="O66" s="46"/>
    </row>
    <row r="67" spans="1:15">
      <c r="A67" s="305" t="s">
        <v>4</v>
      </c>
      <c r="B67" s="305"/>
      <c r="C67" s="305"/>
      <c r="D67" s="305"/>
      <c r="E67" s="305"/>
      <c r="F67" s="150">
        <f>SUM(F49:F64)</f>
        <v>0</v>
      </c>
      <c r="G67" s="46"/>
      <c r="H67" s="46"/>
      <c r="I67" s="46"/>
      <c r="J67" s="46"/>
      <c r="K67" s="46"/>
      <c r="L67" s="46"/>
      <c r="M67" s="46"/>
      <c r="N67" s="46"/>
      <c r="O67" s="46"/>
    </row>
    <row r="68" spans="1:15" ht="15" customHeight="1">
      <c r="A68" s="305" t="s">
        <v>39</v>
      </c>
      <c r="B68" s="305"/>
      <c r="C68" s="305"/>
      <c r="D68" s="305"/>
      <c r="E68" s="305"/>
      <c r="F68" s="150">
        <f>((2*E66)/3)+F67</f>
        <v>0</v>
      </c>
      <c r="G68" s="46"/>
      <c r="H68" s="46"/>
      <c r="I68" s="46"/>
      <c r="J68" s="46"/>
      <c r="K68" s="46"/>
      <c r="L68" s="46"/>
      <c r="M68" s="46"/>
      <c r="N68" s="46"/>
      <c r="O68" s="46"/>
    </row>
    <row r="69" spans="1:15" s="1" customFormat="1" ht="36" customHeight="1">
      <c r="A69" s="309" t="s">
        <v>226</v>
      </c>
      <c r="B69" s="310"/>
      <c r="C69" s="310"/>
      <c r="D69" s="310"/>
      <c r="E69" s="310"/>
      <c r="F69" s="311"/>
      <c r="G69" s="46"/>
      <c r="H69" s="46"/>
      <c r="I69" s="46"/>
      <c r="J69" s="46"/>
      <c r="K69" s="46"/>
      <c r="L69" s="46"/>
      <c r="M69" s="46"/>
      <c r="N69" s="46"/>
      <c r="O69" s="46"/>
    </row>
    <row r="70" spans="1:15">
      <c r="A70" s="175" t="s">
        <v>25</v>
      </c>
      <c r="B70" s="90" t="s">
        <v>5</v>
      </c>
      <c r="C70" s="312" t="s">
        <v>2</v>
      </c>
      <c r="D70" s="313"/>
      <c r="E70" s="312" t="s">
        <v>0</v>
      </c>
      <c r="F70" s="313"/>
      <c r="G70" s="46"/>
      <c r="H70" s="46"/>
      <c r="I70" s="46"/>
      <c r="J70" s="46"/>
      <c r="K70" s="46"/>
      <c r="L70" s="46"/>
      <c r="M70" s="46"/>
      <c r="N70" s="46"/>
      <c r="O70" s="46"/>
    </row>
    <row r="71" spans="1:15" ht="16.5" customHeight="1">
      <c r="A71" s="80" t="s">
        <v>6</v>
      </c>
      <c r="B71" s="39"/>
      <c r="C71" s="332"/>
      <c r="D71" s="333"/>
      <c r="E71" s="332"/>
      <c r="F71" s="333"/>
      <c r="G71" s="46"/>
      <c r="H71" s="46"/>
      <c r="I71" s="46"/>
      <c r="J71" s="46"/>
      <c r="K71" s="46"/>
      <c r="L71" s="46"/>
      <c r="M71" s="46"/>
      <c r="N71" s="46"/>
      <c r="O71" s="46"/>
    </row>
    <row r="72" spans="1:15" ht="17.25" customHeight="1">
      <c r="A72" s="80" t="s">
        <v>211</v>
      </c>
      <c r="B72" s="79"/>
      <c r="C72" s="332"/>
      <c r="D72" s="333"/>
      <c r="E72" s="332"/>
      <c r="F72" s="333"/>
      <c r="G72" s="46"/>
      <c r="H72" s="46"/>
      <c r="I72" s="46"/>
      <c r="J72" s="46"/>
      <c r="K72" s="46"/>
      <c r="L72" s="46"/>
      <c r="M72" s="46"/>
      <c r="N72" s="46"/>
      <c r="O72" s="46"/>
    </row>
    <row r="73" spans="1:15" ht="17.25" customHeight="1">
      <c r="A73" s="80" t="s">
        <v>7</v>
      </c>
      <c r="B73" s="39"/>
      <c r="C73" s="332"/>
      <c r="D73" s="333"/>
      <c r="E73" s="376"/>
      <c r="F73" s="376"/>
      <c r="G73" s="46"/>
      <c r="H73" s="46"/>
      <c r="I73" s="46"/>
      <c r="J73" s="46"/>
      <c r="K73" s="46"/>
      <c r="L73" s="46"/>
      <c r="M73" s="46"/>
      <c r="N73" s="46"/>
      <c r="O73" s="46"/>
    </row>
    <row r="74" spans="1:15" s="46" customFormat="1">
      <c r="A74" s="67"/>
      <c r="B74" s="68"/>
    </row>
    <row r="75" spans="1:15" s="46" customFormat="1">
      <c r="A75" s="67"/>
      <c r="B75" s="68"/>
    </row>
    <row r="76" spans="1:15" s="46" customFormat="1">
      <c r="A76" s="67"/>
      <c r="B76" s="68"/>
      <c r="C76" s="68"/>
    </row>
    <row r="77" spans="1:15" s="46" customFormat="1">
      <c r="B77" s="68"/>
      <c r="F77" s="69"/>
    </row>
    <row r="78" spans="1:15" s="46" customFormat="1"/>
    <row r="79" spans="1:15" s="46" customFormat="1"/>
    <row r="80" spans="1:15" s="46" customFormat="1"/>
    <row r="81" spans="1:15" s="109" customFormat="1"/>
    <row r="82" spans="1:15" s="109" customFormat="1"/>
    <row r="83" spans="1:15" s="109" customFormat="1"/>
    <row r="84" spans="1:15" s="109" customFormat="1"/>
    <row r="85" spans="1:15" s="46" customFormat="1" ht="15" thickBot="1"/>
    <row r="86" spans="1:15" ht="15" thickBot="1">
      <c r="A86" s="370" t="s">
        <v>79</v>
      </c>
      <c r="B86" s="370"/>
      <c r="C86" s="370"/>
      <c r="D86" s="370"/>
      <c r="E86" s="370"/>
      <c r="F86" s="370"/>
      <c r="G86" s="46"/>
      <c r="H86" s="46"/>
      <c r="I86" s="46"/>
      <c r="J86" s="46"/>
      <c r="K86" s="46"/>
      <c r="L86" s="46"/>
      <c r="M86" s="46"/>
      <c r="N86" s="46"/>
      <c r="O86" s="46"/>
    </row>
    <row r="87" spans="1:15" ht="42.75" customHeight="1">
      <c r="A87" s="366" t="s">
        <v>274</v>
      </c>
      <c r="B87" s="366"/>
      <c r="C87" s="366"/>
      <c r="D87" s="366"/>
      <c r="E87" s="366"/>
      <c r="F87" s="366"/>
      <c r="G87" s="46"/>
      <c r="H87" s="46"/>
      <c r="I87" s="46"/>
      <c r="J87" s="46"/>
      <c r="K87" s="46"/>
      <c r="L87" s="46"/>
      <c r="M87" s="46"/>
      <c r="N87" s="46"/>
      <c r="O87" s="46"/>
    </row>
    <row r="88" spans="1:15" ht="24">
      <c r="A88" s="96" t="s">
        <v>0</v>
      </c>
      <c r="B88" s="96" t="s">
        <v>1</v>
      </c>
      <c r="C88" s="96" t="s">
        <v>2</v>
      </c>
      <c r="D88" s="96" t="s">
        <v>8</v>
      </c>
      <c r="E88" s="96" t="s">
        <v>9</v>
      </c>
      <c r="F88" s="96" t="s">
        <v>10</v>
      </c>
      <c r="G88" s="46"/>
      <c r="H88" s="46"/>
      <c r="I88" s="46"/>
      <c r="J88" s="46"/>
      <c r="K88" s="46"/>
      <c r="L88" s="46"/>
      <c r="M88" s="46"/>
      <c r="N88" s="46"/>
      <c r="O88" s="46"/>
    </row>
    <row r="89" spans="1:15">
      <c r="A89" s="244"/>
      <c r="B89" s="245"/>
      <c r="C89" s="244"/>
      <c r="D89" s="213"/>
      <c r="E89" s="213"/>
      <c r="F89" s="214"/>
      <c r="G89" s="46"/>
      <c r="H89" s="46"/>
      <c r="I89" s="46"/>
      <c r="J89" s="46"/>
      <c r="K89" s="46"/>
      <c r="L89" s="46"/>
      <c r="M89" s="46"/>
      <c r="N89" s="46"/>
      <c r="O89" s="46"/>
    </row>
    <row r="90" spans="1:15">
      <c r="A90" s="244"/>
      <c r="B90" s="245"/>
      <c r="C90" s="244"/>
      <c r="D90" s="215"/>
      <c r="E90" s="213"/>
      <c r="F90" s="216"/>
      <c r="G90" s="46"/>
      <c r="H90" s="46"/>
      <c r="I90" s="46"/>
      <c r="J90" s="46"/>
      <c r="K90" s="46"/>
      <c r="L90" s="46"/>
      <c r="M90" s="46"/>
      <c r="N90" s="46"/>
      <c r="O90" s="46"/>
    </row>
    <row r="91" spans="1:15">
      <c r="A91" s="244"/>
      <c r="B91" s="245"/>
      <c r="C91" s="244"/>
      <c r="D91" s="213"/>
      <c r="E91" s="213"/>
      <c r="F91" s="214"/>
      <c r="G91" s="46"/>
      <c r="H91" s="46"/>
      <c r="I91" s="46"/>
      <c r="J91" s="46"/>
      <c r="K91" s="46"/>
      <c r="L91" s="46"/>
      <c r="M91" s="46"/>
      <c r="N91" s="46"/>
      <c r="O91" s="46"/>
    </row>
    <row r="92" spans="1:15">
      <c r="A92" s="244"/>
      <c r="B92" s="245"/>
      <c r="C92" s="244"/>
      <c r="D92" s="213"/>
      <c r="E92" s="213"/>
      <c r="F92" s="214"/>
      <c r="G92" s="46"/>
      <c r="H92" s="46"/>
      <c r="I92" s="46"/>
      <c r="J92" s="46"/>
      <c r="K92" s="46"/>
      <c r="L92" s="46"/>
      <c r="M92" s="46"/>
      <c r="N92" s="46"/>
      <c r="O92" s="46"/>
    </row>
    <row r="93" spans="1:15">
      <c r="A93" s="123"/>
      <c r="B93" s="124"/>
      <c r="C93" s="172"/>
      <c r="D93" s="213"/>
      <c r="E93" s="213"/>
      <c r="F93" s="214"/>
      <c r="G93" s="46"/>
      <c r="H93" s="46"/>
      <c r="I93" s="46"/>
      <c r="J93" s="46"/>
      <c r="K93" s="46"/>
      <c r="L93" s="46"/>
      <c r="M93" s="46"/>
      <c r="N93" s="46"/>
      <c r="O93" s="46"/>
    </row>
    <row r="94" spans="1:15">
      <c r="A94" s="123"/>
      <c r="B94" s="124"/>
      <c r="C94" s="172"/>
      <c r="D94" s="213"/>
      <c r="E94" s="213"/>
      <c r="F94" s="214"/>
      <c r="G94" s="46"/>
      <c r="H94" s="46"/>
      <c r="I94" s="46"/>
      <c r="J94" s="46"/>
      <c r="K94" s="46"/>
      <c r="L94" s="46"/>
      <c r="M94" s="46"/>
      <c r="N94" s="46"/>
      <c r="O94" s="46"/>
    </row>
    <row r="95" spans="1:15">
      <c r="A95" s="42"/>
      <c r="B95" s="42"/>
      <c r="C95" s="42"/>
      <c r="D95" s="213"/>
      <c r="E95" s="213"/>
      <c r="F95" s="214"/>
      <c r="G95" s="46"/>
      <c r="H95" s="46"/>
      <c r="I95" s="46"/>
      <c r="J95" s="46"/>
      <c r="K95" s="46"/>
      <c r="L95" s="46"/>
      <c r="M95" s="46"/>
      <c r="N95" s="46"/>
      <c r="O95" s="46"/>
    </row>
    <row r="96" spans="1:15">
      <c r="A96" s="42"/>
      <c r="B96" s="42"/>
      <c r="C96" s="42"/>
      <c r="D96" s="213"/>
      <c r="E96" s="213"/>
      <c r="F96" s="214"/>
      <c r="G96" s="46"/>
      <c r="H96" s="46"/>
      <c r="I96" s="46"/>
      <c r="J96" s="46"/>
      <c r="K96" s="46"/>
      <c r="L96" s="46"/>
      <c r="M96" s="46"/>
      <c r="N96" s="46"/>
      <c r="O96" s="46"/>
    </row>
    <row r="97" spans="1:15">
      <c r="A97" s="42"/>
      <c r="B97" s="42"/>
      <c r="C97" s="42"/>
      <c r="D97" s="213"/>
      <c r="E97" s="213"/>
      <c r="F97" s="214"/>
      <c r="G97" s="46"/>
      <c r="H97" s="46"/>
      <c r="I97" s="46"/>
      <c r="J97" s="46"/>
      <c r="K97" s="46"/>
      <c r="L97" s="46"/>
      <c r="M97" s="46"/>
      <c r="N97" s="46"/>
      <c r="O97" s="46"/>
    </row>
    <row r="98" spans="1:15">
      <c r="A98" s="42"/>
      <c r="B98" s="42"/>
      <c r="C98" s="42"/>
      <c r="D98" s="213"/>
      <c r="E98" s="213"/>
      <c r="F98" s="214"/>
      <c r="G98" s="46"/>
      <c r="H98" s="46"/>
      <c r="I98" s="46"/>
      <c r="J98" s="46"/>
      <c r="K98" s="46"/>
      <c r="L98" s="46"/>
      <c r="M98" s="46"/>
      <c r="N98" s="46"/>
      <c r="O98" s="46"/>
    </row>
    <row r="99" spans="1:15">
      <c r="A99" s="42"/>
      <c r="B99" s="42"/>
      <c r="C99" s="42"/>
      <c r="D99" s="213"/>
      <c r="E99" s="213"/>
      <c r="F99" s="214"/>
      <c r="G99" s="46"/>
      <c r="H99" s="46"/>
      <c r="I99" s="46"/>
      <c r="J99" s="46"/>
      <c r="K99" s="46"/>
      <c r="L99" s="46"/>
      <c r="M99" s="46"/>
      <c r="N99" s="46"/>
      <c r="O99" s="46"/>
    </row>
    <row r="100" spans="1:15">
      <c r="A100" s="42"/>
      <c r="B100" s="42"/>
      <c r="C100" s="42"/>
      <c r="D100" s="213"/>
      <c r="E100" s="213"/>
      <c r="F100" s="214"/>
      <c r="G100" s="46"/>
      <c r="H100" s="46"/>
      <c r="I100" s="46"/>
      <c r="J100" s="46"/>
      <c r="K100" s="46"/>
      <c r="L100" s="46"/>
      <c r="M100" s="46"/>
      <c r="N100" s="46"/>
      <c r="O100" s="46"/>
    </row>
    <row r="101" spans="1:15">
      <c r="A101" s="42"/>
      <c r="B101" s="42"/>
      <c r="C101" s="42"/>
      <c r="D101" s="213"/>
      <c r="E101" s="213"/>
      <c r="F101" s="214"/>
      <c r="G101" s="46"/>
      <c r="H101" s="46"/>
      <c r="I101" s="46"/>
      <c r="J101" s="46"/>
      <c r="K101" s="46"/>
      <c r="L101" s="46"/>
      <c r="M101" s="46"/>
      <c r="N101" s="46"/>
      <c r="O101" s="46"/>
    </row>
    <row r="102" spans="1:15">
      <c r="A102" s="42"/>
      <c r="B102" s="42"/>
      <c r="C102" s="42"/>
      <c r="D102" s="213"/>
      <c r="E102" s="213"/>
      <c r="F102" s="214"/>
      <c r="G102" s="46"/>
      <c r="H102" s="46"/>
      <c r="I102" s="46"/>
      <c r="J102" s="46"/>
      <c r="K102" s="46"/>
      <c r="L102" s="46"/>
      <c r="M102" s="46"/>
      <c r="N102" s="46"/>
      <c r="O102" s="46"/>
    </row>
    <row r="103" spans="1:15">
      <c r="A103" s="42"/>
      <c r="B103" s="42"/>
      <c r="C103" s="42"/>
      <c r="D103" s="213"/>
      <c r="E103" s="213"/>
      <c r="F103" s="214"/>
      <c r="G103" s="46"/>
      <c r="H103" s="46"/>
      <c r="I103" s="46"/>
      <c r="J103" s="46"/>
      <c r="K103" s="46"/>
      <c r="L103" s="46"/>
      <c r="M103" s="46"/>
      <c r="N103" s="46"/>
      <c r="O103" s="46"/>
    </row>
    <row r="104" spans="1:15">
      <c r="A104" s="42"/>
      <c r="B104" s="42"/>
      <c r="C104" s="42"/>
      <c r="D104" s="213"/>
      <c r="E104" s="213"/>
      <c r="F104" s="214"/>
      <c r="G104" s="46"/>
      <c r="H104" s="46"/>
      <c r="I104" s="46"/>
      <c r="J104" s="46"/>
      <c r="K104" s="46"/>
      <c r="L104" s="46"/>
      <c r="M104" s="46"/>
      <c r="N104" s="46"/>
      <c r="O104" s="46"/>
    </row>
    <row r="105" spans="1:15">
      <c r="A105" s="42"/>
      <c r="B105" s="42"/>
      <c r="C105" s="42"/>
      <c r="D105" s="213"/>
      <c r="E105" s="213"/>
      <c r="F105" s="214"/>
      <c r="G105" s="46"/>
      <c r="H105" s="46"/>
      <c r="I105" s="46"/>
      <c r="J105" s="46"/>
      <c r="K105" s="46"/>
      <c r="L105" s="46"/>
      <c r="M105" s="46"/>
      <c r="N105" s="46"/>
      <c r="O105" s="46"/>
    </row>
    <row r="106" spans="1:15">
      <c r="A106" s="42"/>
      <c r="B106" s="42"/>
      <c r="C106" s="42"/>
      <c r="D106" s="213"/>
      <c r="E106" s="213"/>
      <c r="F106" s="214"/>
      <c r="G106" s="46"/>
      <c r="H106" s="46"/>
      <c r="I106" s="46"/>
      <c r="J106" s="46"/>
      <c r="K106" s="46"/>
      <c r="L106" s="46"/>
      <c r="M106" s="46"/>
      <c r="N106" s="46"/>
      <c r="O106" s="46"/>
    </row>
    <row r="107" spans="1:15">
      <c r="A107" s="42"/>
      <c r="B107" s="42"/>
      <c r="C107" s="42"/>
      <c r="D107" s="213"/>
      <c r="E107" s="213"/>
      <c r="F107" s="214"/>
      <c r="G107" s="46"/>
      <c r="H107" s="46"/>
      <c r="I107" s="46"/>
      <c r="J107" s="46"/>
      <c r="K107" s="46"/>
      <c r="L107" s="46"/>
      <c r="M107" s="46"/>
      <c r="N107" s="46"/>
      <c r="O107" s="46"/>
    </row>
    <row r="108" spans="1:15">
      <c r="A108" s="42"/>
      <c r="B108" s="42"/>
      <c r="C108" s="42"/>
      <c r="D108" s="213"/>
      <c r="E108" s="213"/>
      <c r="F108" s="214"/>
      <c r="G108" s="46"/>
      <c r="H108" s="46"/>
      <c r="I108" s="46"/>
      <c r="J108" s="46"/>
      <c r="K108" s="46"/>
      <c r="L108" s="46"/>
      <c r="M108" s="46"/>
      <c r="N108" s="46"/>
      <c r="O108" s="46"/>
    </row>
    <row r="109" spans="1:15">
      <c r="A109" s="42"/>
      <c r="B109" s="42"/>
      <c r="C109" s="42"/>
      <c r="D109" s="213"/>
      <c r="E109" s="213"/>
      <c r="F109" s="214"/>
      <c r="G109" s="46"/>
      <c r="H109" s="46"/>
      <c r="I109" s="46"/>
      <c r="J109" s="46"/>
      <c r="K109" s="46"/>
      <c r="L109" s="46"/>
      <c r="M109" s="46"/>
      <c r="N109" s="46"/>
      <c r="O109" s="46"/>
    </row>
    <row r="110" spans="1:15">
      <c r="A110" s="42"/>
      <c r="B110" s="42"/>
      <c r="C110" s="42"/>
      <c r="D110" s="213"/>
      <c r="E110" s="213"/>
      <c r="F110" s="214"/>
      <c r="G110" s="46"/>
      <c r="H110" s="46"/>
      <c r="I110" s="46"/>
      <c r="J110" s="46"/>
      <c r="K110" s="46"/>
      <c r="L110" s="46"/>
      <c r="M110" s="46"/>
      <c r="N110" s="46"/>
      <c r="O110" s="46"/>
    </row>
    <row r="111" spans="1:15">
      <c r="A111" s="42"/>
      <c r="B111" s="42"/>
      <c r="C111" s="42"/>
      <c r="D111" s="213"/>
      <c r="E111" s="213"/>
      <c r="F111" s="214"/>
      <c r="G111" s="46"/>
      <c r="H111" s="46"/>
      <c r="I111" s="46"/>
      <c r="J111" s="46"/>
      <c r="K111" s="46"/>
      <c r="L111" s="46"/>
      <c r="M111" s="46"/>
      <c r="N111" s="46"/>
      <c r="O111" s="46"/>
    </row>
    <row r="112" spans="1:15">
      <c r="A112" s="42"/>
      <c r="B112" s="42"/>
      <c r="C112" s="42"/>
      <c r="D112" s="213"/>
      <c r="E112" s="213"/>
      <c r="F112" s="214"/>
      <c r="G112" s="46"/>
      <c r="H112" s="46"/>
      <c r="I112" s="46"/>
      <c r="J112" s="46"/>
      <c r="K112" s="46"/>
      <c r="L112" s="46"/>
      <c r="M112" s="46"/>
      <c r="N112" s="46"/>
      <c r="O112" s="46"/>
    </row>
    <row r="113" spans="1:15">
      <c r="A113" s="42"/>
      <c r="B113" s="42"/>
      <c r="C113" s="42"/>
      <c r="D113" s="213"/>
      <c r="E113" s="213"/>
      <c r="F113" s="214"/>
      <c r="G113" s="46"/>
      <c r="H113" s="46"/>
      <c r="I113" s="46"/>
      <c r="J113" s="46"/>
      <c r="K113" s="46"/>
      <c r="L113" s="46"/>
      <c r="M113" s="46"/>
      <c r="N113" s="46"/>
      <c r="O113" s="46"/>
    </row>
    <row r="114" spans="1:15">
      <c r="A114" s="42"/>
      <c r="B114" s="42"/>
      <c r="C114" s="42"/>
      <c r="D114" s="213"/>
      <c r="E114" s="213"/>
      <c r="F114" s="214"/>
      <c r="G114" s="46"/>
      <c r="H114" s="46"/>
      <c r="I114" s="46"/>
      <c r="J114" s="46"/>
      <c r="K114" s="46"/>
      <c r="L114" s="46"/>
      <c r="M114" s="46"/>
      <c r="N114" s="46"/>
      <c r="O114" s="46"/>
    </row>
    <row r="115" spans="1:15">
      <c r="A115" s="42"/>
      <c r="B115" s="42"/>
      <c r="C115" s="42"/>
      <c r="D115" s="213"/>
      <c r="E115" s="213"/>
      <c r="F115" s="214"/>
      <c r="G115" s="46"/>
      <c r="H115" s="46"/>
      <c r="I115" s="46"/>
      <c r="J115" s="46"/>
      <c r="K115" s="46"/>
      <c r="L115" s="46"/>
      <c r="M115" s="46"/>
      <c r="N115" s="46"/>
      <c r="O115" s="46"/>
    </row>
    <row r="116" spans="1:15">
      <c r="A116" s="42"/>
      <c r="B116" s="42"/>
      <c r="C116" s="42"/>
      <c r="D116" s="213"/>
      <c r="E116" s="213"/>
      <c r="F116" s="214"/>
      <c r="G116" s="46"/>
      <c r="H116" s="46"/>
      <c r="I116" s="46"/>
      <c r="J116" s="46"/>
      <c r="K116" s="46"/>
      <c r="L116" s="46"/>
      <c r="M116" s="46"/>
      <c r="N116" s="46"/>
      <c r="O116" s="46"/>
    </row>
    <row r="117" spans="1:15">
      <c r="A117" s="42"/>
      <c r="B117" s="42"/>
      <c r="C117" s="42"/>
      <c r="D117" s="213"/>
      <c r="E117" s="213"/>
      <c r="F117" s="214"/>
      <c r="G117" s="46"/>
      <c r="H117" s="46"/>
      <c r="I117" s="46"/>
      <c r="J117" s="46"/>
      <c r="K117" s="46"/>
      <c r="L117" s="46"/>
      <c r="M117" s="46"/>
      <c r="N117" s="46"/>
      <c r="O117" s="46"/>
    </row>
    <row r="118" spans="1:15">
      <c r="A118" s="42"/>
      <c r="B118" s="42"/>
      <c r="C118" s="42"/>
      <c r="D118" s="213"/>
      <c r="E118" s="213"/>
      <c r="F118" s="214"/>
      <c r="G118" s="46"/>
      <c r="H118" s="46"/>
      <c r="I118" s="46"/>
      <c r="J118" s="46"/>
      <c r="K118" s="46"/>
      <c r="L118" s="46"/>
      <c r="M118" s="46"/>
      <c r="N118" s="46"/>
      <c r="O118" s="46"/>
    </row>
    <row r="119" spans="1:15">
      <c r="A119" s="42"/>
      <c r="B119" s="42"/>
      <c r="C119" s="42"/>
      <c r="D119" s="213"/>
      <c r="E119" s="213"/>
      <c r="F119" s="214"/>
      <c r="G119" s="46"/>
      <c r="H119" s="46"/>
      <c r="I119" s="46"/>
      <c r="J119" s="46"/>
      <c r="K119" s="46"/>
      <c r="L119" s="46"/>
      <c r="M119" s="46"/>
      <c r="N119" s="46"/>
      <c r="O119" s="46"/>
    </row>
    <row r="120" spans="1:15">
      <c r="A120" s="305" t="s">
        <v>66</v>
      </c>
      <c r="B120" s="305"/>
      <c r="C120" s="305"/>
      <c r="D120" s="151">
        <f>SUM(D89:D119)</f>
        <v>0</v>
      </c>
      <c r="E120" s="149">
        <f>SUM(E89:E119)</f>
        <v>0</v>
      </c>
      <c r="F120" s="176"/>
      <c r="G120" s="46"/>
      <c r="H120" s="46"/>
      <c r="I120" s="46"/>
      <c r="J120" s="46"/>
      <c r="K120" s="46"/>
      <c r="L120" s="46"/>
      <c r="M120" s="46"/>
      <c r="N120" s="46"/>
      <c r="O120" s="46"/>
    </row>
    <row r="121" spans="1:15">
      <c r="A121" s="305" t="s">
        <v>65</v>
      </c>
      <c r="B121" s="305"/>
      <c r="C121" s="305"/>
      <c r="D121" s="305"/>
      <c r="E121" s="148">
        <f>D120+0.5*E120</f>
        <v>0</v>
      </c>
      <c r="F121" s="177"/>
      <c r="G121" s="46"/>
      <c r="H121" s="46"/>
      <c r="I121" s="46"/>
      <c r="J121" s="46"/>
      <c r="K121" s="46"/>
      <c r="L121" s="46"/>
      <c r="M121" s="46"/>
      <c r="N121" s="46"/>
      <c r="O121" s="46"/>
    </row>
    <row r="122" spans="1:15">
      <c r="A122" s="305" t="s">
        <v>4</v>
      </c>
      <c r="B122" s="305"/>
      <c r="C122" s="305"/>
      <c r="D122" s="305"/>
      <c r="E122" s="305"/>
      <c r="F122" s="150">
        <f>SUM(F89:F119)</f>
        <v>0</v>
      </c>
      <c r="G122" s="46"/>
      <c r="H122" s="46"/>
      <c r="I122" s="46"/>
      <c r="J122" s="46"/>
      <c r="K122" s="46"/>
      <c r="L122" s="46"/>
      <c r="M122" s="46"/>
      <c r="N122" s="46"/>
      <c r="O122" s="46"/>
    </row>
    <row r="123" spans="1:15">
      <c r="A123" s="306" t="s">
        <v>80</v>
      </c>
      <c r="B123" s="314"/>
      <c r="C123" s="314"/>
      <c r="D123" s="314"/>
      <c r="E123" s="315"/>
      <c r="F123" s="150">
        <f>((2*E121)/3)+F122</f>
        <v>0</v>
      </c>
      <c r="G123" s="46"/>
      <c r="H123" s="46"/>
      <c r="I123" s="46"/>
      <c r="J123" s="46"/>
      <c r="K123" s="46"/>
      <c r="L123" s="46"/>
      <c r="M123" s="46"/>
      <c r="N123" s="46"/>
      <c r="O123" s="46"/>
    </row>
    <row r="124" spans="1:15">
      <c r="A124" s="306" t="s">
        <v>81</v>
      </c>
      <c r="B124" s="314"/>
      <c r="C124" s="314"/>
      <c r="D124" s="314"/>
      <c r="E124" s="315"/>
      <c r="F124" s="152">
        <f>SUM(F68,F123)</f>
        <v>0</v>
      </c>
      <c r="G124" s="46"/>
      <c r="H124" s="46"/>
      <c r="I124" s="46"/>
      <c r="J124" s="46"/>
      <c r="K124" s="46"/>
      <c r="L124" s="46"/>
      <c r="M124" s="46"/>
      <c r="N124" s="46"/>
      <c r="O124" s="46"/>
    </row>
    <row r="125" spans="1:15">
      <c r="A125" s="108"/>
      <c r="B125" s="108"/>
      <c r="C125" s="108"/>
      <c r="D125" s="108"/>
      <c r="E125" s="108"/>
      <c r="F125" s="108"/>
      <c r="G125" s="46"/>
      <c r="H125" s="46"/>
      <c r="I125" s="46"/>
      <c r="J125" s="46"/>
      <c r="K125" s="46"/>
      <c r="L125" s="46"/>
      <c r="M125" s="46"/>
      <c r="N125" s="46"/>
      <c r="O125" s="46"/>
    </row>
    <row r="126" spans="1:15">
      <c r="A126" s="108"/>
      <c r="B126" s="108"/>
      <c r="C126" s="108"/>
      <c r="D126" s="108"/>
      <c r="E126" s="108"/>
      <c r="F126" s="108"/>
      <c r="G126" s="46"/>
      <c r="H126" s="46"/>
      <c r="I126" s="46"/>
      <c r="J126" s="46"/>
      <c r="K126" s="46"/>
      <c r="L126" s="46"/>
      <c r="M126" s="46"/>
      <c r="N126" s="46"/>
      <c r="O126" s="46"/>
    </row>
    <row r="127" spans="1:15" s="10" customFormat="1">
      <c r="A127" s="108"/>
      <c r="B127" s="108"/>
      <c r="C127" s="108"/>
      <c r="D127" s="108"/>
      <c r="E127" s="108"/>
      <c r="F127" s="108"/>
      <c r="G127" s="46"/>
      <c r="H127" s="46"/>
      <c r="I127" s="46"/>
      <c r="J127" s="46"/>
      <c r="K127" s="46"/>
      <c r="L127" s="46"/>
      <c r="M127" s="46"/>
      <c r="N127" s="46"/>
      <c r="O127" s="46"/>
    </row>
    <row r="128" spans="1:15">
      <c r="A128" s="108"/>
      <c r="B128" s="108"/>
      <c r="C128" s="108"/>
      <c r="D128" s="108"/>
      <c r="E128" s="108"/>
      <c r="F128" s="108"/>
      <c r="G128" s="46"/>
      <c r="H128" s="46"/>
      <c r="I128" s="46"/>
      <c r="J128" s="46"/>
      <c r="K128" s="46"/>
      <c r="L128" s="46"/>
      <c r="M128" s="46"/>
      <c r="N128" s="46"/>
      <c r="O128" s="46"/>
    </row>
    <row r="129" spans="1:15" s="108" customFormat="1">
      <c r="G129" s="109"/>
      <c r="H129" s="109"/>
      <c r="I129" s="109"/>
      <c r="J129" s="109"/>
      <c r="K129" s="109"/>
      <c r="L129" s="109"/>
      <c r="M129" s="109"/>
      <c r="N129" s="109"/>
      <c r="O129" s="109"/>
    </row>
    <row r="130" spans="1:15" s="10" customFormat="1">
      <c r="A130" s="108"/>
      <c r="B130" s="108"/>
      <c r="C130" s="108"/>
      <c r="D130" s="108"/>
      <c r="E130" s="108"/>
      <c r="F130" s="108"/>
      <c r="G130" s="46"/>
      <c r="H130" s="46"/>
      <c r="I130" s="46"/>
      <c r="J130" s="46"/>
      <c r="K130" s="46"/>
      <c r="L130" s="46"/>
      <c r="M130" s="46"/>
      <c r="N130" s="46"/>
      <c r="O130" s="46"/>
    </row>
    <row r="131" spans="1:15" s="233" customFormat="1">
      <c r="G131" s="109"/>
      <c r="H131" s="109"/>
      <c r="I131" s="109"/>
      <c r="J131" s="109"/>
      <c r="K131" s="109"/>
      <c r="L131" s="109"/>
      <c r="M131" s="109"/>
      <c r="N131" s="109"/>
      <c r="O131" s="109"/>
    </row>
    <row r="132" spans="1:15" ht="15" thickBot="1">
      <c r="A132" s="108"/>
      <c r="B132" s="108"/>
      <c r="C132" s="108"/>
      <c r="D132" s="108"/>
      <c r="E132" s="108"/>
      <c r="F132" s="108"/>
      <c r="G132" s="46"/>
      <c r="H132" s="46"/>
      <c r="I132" s="46"/>
      <c r="J132" s="46"/>
      <c r="K132" s="46"/>
      <c r="L132" s="46"/>
      <c r="M132" s="46"/>
      <c r="N132" s="46"/>
      <c r="O132" s="46"/>
    </row>
    <row r="133" spans="1:15">
      <c r="A133" s="304" t="s">
        <v>48</v>
      </c>
      <c r="B133" s="304"/>
      <c r="C133" s="304"/>
      <c r="D133" s="304"/>
      <c r="E133" s="304"/>
      <c r="F133" s="304"/>
      <c r="G133" s="46"/>
      <c r="H133" s="46"/>
      <c r="I133" s="46"/>
      <c r="J133" s="46"/>
      <c r="K133" s="46"/>
      <c r="L133" s="46"/>
      <c r="M133" s="46"/>
      <c r="N133" s="46"/>
      <c r="O133" s="46"/>
    </row>
    <row r="134" spans="1:15" ht="44.25" customHeight="1">
      <c r="A134" s="371" t="s">
        <v>40</v>
      </c>
      <c r="B134" s="371"/>
      <c r="C134" s="371"/>
      <c r="D134" s="371"/>
      <c r="E134" s="371"/>
      <c r="F134" s="371"/>
      <c r="G134" s="46"/>
      <c r="H134" s="46"/>
      <c r="I134" s="46"/>
      <c r="J134" s="46"/>
      <c r="K134" s="46"/>
      <c r="L134" s="46"/>
      <c r="M134" s="46"/>
      <c r="N134" s="46"/>
      <c r="O134" s="46"/>
    </row>
    <row r="135" spans="1:15" s="99" customFormat="1" ht="72.75" customHeight="1">
      <c r="A135" s="371" t="s">
        <v>41</v>
      </c>
      <c r="B135" s="371"/>
      <c r="C135" s="371"/>
      <c r="D135" s="371"/>
      <c r="E135" s="371"/>
      <c r="F135" s="371"/>
      <c r="G135" s="100"/>
      <c r="H135" s="100"/>
      <c r="I135" s="100"/>
      <c r="J135" s="100"/>
      <c r="K135" s="100"/>
      <c r="L135" s="100"/>
      <c r="M135" s="100"/>
      <c r="N135" s="100"/>
      <c r="O135" s="100"/>
    </row>
    <row r="136" spans="1:15" ht="24">
      <c r="A136" s="96" t="s">
        <v>0</v>
      </c>
      <c r="B136" s="96" t="s">
        <v>1</v>
      </c>
      <c r="C136" s="96" t="s">
        <v>2</v>
      </c>
      <c r="D136" s="96" t="s">
        <v>8</v>
      </c>
      <c r="E136" s="96" t="s">
        <v>9</v>
      </c>
      <c r="F136" s="96" t="s">
        <v>10</v>
      </c>
      <c r="G136" s="46"/>
      <c r="H136" s="46"/>
      <c r="I136" s="46"/>
      <c r="J136" s="46"/>
      <c r="K136" s="46"/>
      <c r="L136" s="46"/>
      <c r="M136" s="46"/>
      <c r="N136" s="46"/>
      <c r="O136" s="46"/>
    </row>
    <row r="137" spans="1:15">
      <c r="A137" s="244"/>
      <c r="B137" s="245"/>
      <c r="C137" s="244"/>
      <c r="D137" s="244"/>
      <c r="E137" s="241"/>
      <c r="F137" s="242"/>
      <c r="G137" s="46"/>
      <c r="H137" s="46"/>
      <c r="I137" s="46"/>
      <c r="J137" s="46"/>
      <c r="K137" s="46"/>
      <c r="L137" s="46"/>
      <c r="M137" s="46"/>
      <c r="N137" s="46"/>
      <c r="O137" s="46"/>
    </row>
    <row r="138" spans="1:15">
      <c r="A138" s="244"/>
      <c r="B138" s="245"/>
      <c r="C138" s="244"/>
      <c r="D138" s="244"/>
      <c r="E138" s="241"/>
      <c r="F138" s="242"/>
      <c r="G138" s="46"/>
      <c r="H138" s="46"/>
      <c r="I138" s="46"/>
      <c r="J138" s="46"/>
      <c r="K138" s="46"/>
      <c r="L138" s="46"/>
      <c r="M138" s="46"/>
      <c r="N138" s="46"/>
      <c r="O138" s="46"/>
    </row>
    <row r="139" spans="1:15">
      <c r="A139" s="244"/>
      <c r="B139" s="245"/>
      <c r="C139" s="246"/>
      <c r="D139" s="244"/>
      <c r="E139" s="241"/>
      <c r="F139" s="242"/>
      <c r="G139" s="46"/>
      <c r="H139" s="46"/>
      <c r="I139" s="46"/>
      <c r="J139" s="46"/>
      <c r="K139" s="46"/>
      <c r="L139" s="46"/>
      <c r="M139" s="46"/>
      <c r="N139" s="46"/>
      <c r="O139" s="46"/>
    </row>
    <row r="140" spans="1:15">
      <c r="A140" s="244"/>
      <c r="B140" s="245"/>
      <c r="C140" s="244"/>
      <c r="D140" s="244"/>
      <c r="E140" s="241"/>
      <c r="F140" s="242"/>
      <c r="G140" s="46"/>
      <c r="H140" s="46"/>
      <c r="I140" s="46"/>
      <c r="J140" s="46"/>
      <c r="K140" s="46"/>
      <c r="L140" s="46"/>
      <c r="M140" s="46"/>
      <c r="N140" s="46"/>
      <c r="O140" s="46"/>
    </row>
    <row r="141" spans="1:15">
      <c r="A141" s="244"/>
      <c r="B141" s="245"/>
      <c r="C141" s="244"/>
      <c r="D141" s="244"/>
      <c r="E141" s="241"/>
      <c r="F141" s="242"/>
      <c r="G141" s="46"/>
      <c r="H141" s="46"/>
      <c r="I141" s="46"/>
      <c r="J141" s="46"/>
      <c r="K141" s="46"/>
      <c r="L141" s="46"/>
      <c r="M141" s="46"/>
      <c r="N141" s="46"/>
      <c r="O141" s="46"/>
    </row>
    <row r="142" spans="1:15">
      <c r="A142" s="244"/>
      <c r="B142" s="245"/>
      <c r="C142" s="244"/>
      <c r="D142" s="244"/>
      <c r="E142" s="241"/>
      <c r="F142" s="242"/>
      <c r="G142" s="46"/>
      <c r="H142" s="46"/>
      <c r="I142" s="46"/>
      <c r="J142" s="46"/>
      <c r="K142" s="46"/>
      <c r="L142" s="46"/>
      <c r="M142" s="46"/>
      <c r="N142" s="46"/>
      <c r="O142" s="46"/>
    </row>
    <row r="143" spans="1:15">
      <c r="A143" s="244"/>
      <c r="B143" s="245"/>
      <c r="C143" s="244"/>
      <c r="D143" s="245"/>
      <c r="E143" s="241"/>
      <c r="F143" s="247"/>
      <c r="G143" s="46"/>
      <c r="H143" s="46"/>
      <c r="I143" s="46"/>
      <c r="J143" s="46"/>
      <c r="K143" s="46"/>
      <c r="L143" s="46"/>
      <c r="M143" s="46"/>
      <c r="N143" s="46"/>
      <c r="O143" s="46"/>
    </row>
    <row r="144" spans="1:15">
      <c r="A144" s="244"/>
      <c r="B144" s="245"/>
      <c r="C144" s="244"/>
      <c r="D144" s="245"/>
      <c r="E144" s="241"/>
      <c r="F144" s="248"/>
      <c r="G144" s="46"/>
      <c r="H144" s="46"/>
      <c r="I144" s="46"/>
      <c r="J144" s="46"/>
      <c r="K144" s="46"/>
      <c r="L144" s="46"/>
      <c r="M144" s="46"/>
      <c r="N144" s="46"/>
      <c r="O144" s="46"/>
    </row>
    <row r="145" spans="1:15">
      <c r="A145" s="244"/>
      <c r="B145" s="245"/>
      <c r="C145" s="244"/>
      <c r="D145" s="245"/>
      <c r="E145" s="241"/>
      <c r="F145" s="247"/>
      <c r="G145" s="46"/>
      <c r="H145" s="46"/>
      <c r="I145" s="46"/>
      <c r="J145" s="46"/>
      <c r="K145" s="46"/>
      <c r="L145" s="46"/>
      <c r="M145" s="46"/>
      <c r="N145" s="46"/>
      <c r="O145" s="46"/>
    </row>
    <row r="146" spans="1:15">
      <c r="A146" s="244"/>
      <c r="B146" s="245"/>
      <c r="C146" s="244"/>
      <c r="D146" s="245"/>
      <c r="E146" s="241"/>
      <c r="F146" s="247"/>
      <c r="G146" s="46"/>
      <c r="H146" s="46"/>
      <c r="I146" s="46"/>
      <c r="J146" s="46"/>
      <c r="K146" s="46"/>
      <c r="L146" s="46"/>
      <c r="M146" s="46"/>
      <c r="N146" s="46"/>
      <c r="O146" s="46"/>
    </row>
    <row r="147" spans="1:15">
      <c r="A147" s="244"/>
      <c r="B147" s="245"/>
      <c r="C147" s="244"/>
      <c r="D147" s="245"/>
      <c r="E147" s="241"/>
      <c r="F147" s="247"/>
      <c r="G147" s="46"/>
      <c r="H147" s="46"/>
      <c r="I147" s="46"/>
      <c r="J147" s="46"/>
      <c r="K147" s="46"/>
      <c r="L147" s="46"/>
      <c r="M147" s="46"/>
      <c r="N147" s="46"/>
      <c r="O147" s="46"/>
    </row>
    <row r="148" spans="1:15">
      <c r="A148" s="244"/>
      <c r="B148" s="245"/>
      <c r="C148" s="244"/>
      <c r="D148" s="245"/>
      <c r="E148" s="241"/>
      <c r="F148" s="247"/>
      <c r="G148" s="46"/>
      <c r="H148" s="46"/>
      <c r="I148" s="46"/>
      <c r="J148" s="46"/>
      <c r="K148" s="46"/>
      <c r="L148" s="46"/>
      <c r="M148" s="46"/>
      <c r="N148" s="46"/>
      <c r="O148" s="46"/>
    </row>
    <row r="149" spans="1:15">
      <c r="A149" s="244"/>
      <c r="B149" s="245"/>
      <c r="C149" s="244"/>
      <c r="D149" s="245"/>
      <c r="E149" s="241"/>
      <c r="F149" s="247"/>
      <c r="G149" s="46"/>
      <c r="H149" s="46"/>
      <c r="I149" s="46"/>
      <c r="J149" s="46"/>
      <c r="K149" s="46"/>
      <c r="L149" s="46"/>
      <c r="M149" s="46"/>
      <c r="N149" s="46"/>
      <c r="O149" s="46"/>
    </row>
    <row r="150" spans="1:15">
      <c r="A150" s="244"/>
      <c r="B150" s="245"/>
      <c r="C150" s="244"/>
      <c r="D150" s="245"/>
      <c r="E150" s="241"/>
      <c r="F150" s="247"/>
      <c r="G150" s="46"/>
      <c r="H150" s="46"/>
      <c r="I150" s="46"/>
      <c r="J150" s="46"/>
      <c r="K150" s="46"/>
      <c r="L150" s="46"/>
      <c r="M150" s="46"/>
      <c r="N150" s="46"/>
      <c r="O150" s="46"/>
    </row>
    <row r="151" spans="1:15">
      <c r="A151" s="43"/>
      <c r="B151" s="43"/>
      <c r="C151" s="42"/>
      <c r="D151" s="130"/>
      <c r="E151" s="130"/>
      <c r="F151" s="212"/>
      <c r="G151" s="46"/>
      <c r="H151" s="46"/>
      <c r="I151" s="46"/>
      <c r="J151" s="46"/>
      <c r="K151" s="46"/>
      <c r="L151" s="46"/>
      <c r="M151" s="46"/>
      <c r="N151" s="46"/>
      <c r="O151" s="46"/>
    </row>
    <row r="152" spans="1:15">
      <c r="A152" s="43"/>
      <c r="B152" s="43"/>
      <c r="C152" s="42"/>
      <c r="D152" s="130"/>
      <c r="E152" s="130"/>
      <c r="F152" s="212"/>
      <c r="G152" s="46"/>
      <c r="H152" s="46"/>
      <c r="I152" s="46"/>
      <c r="J152" s="46"/>
      <c r="K152" s="46"/>
      <c r="L152" s="46"/>
      <c r="M152" s="46"/>
      <c r="N152" s="46"/>
      <c r="O152" s="46"/>
    </row>
    <row r="153" spans="1:15">
      <c r="A153" s="43"/>
      <c r="B153" s="43"/>
      <c r="C153" s="42"/>
      <c r="D153" s="130"/>
      <c r="E153" s="130"/>
      <c r="F153" s="212"/>
      <c r="G153" s="46"/>
      <c r="H153" s="46"/>
      <c r="I153" s="46"/>
      <c r="J153" s="46"/>
      <c r="K153" s="46"/>
      <c r="L153" s="46"/>
      <c r="M153" s="46"/>
      <c r="N153" s="46"/>
      <c r="O153" s="46"/>
    </row>
    <row r="154" spans="1:15">
      <c r="A154" s="43"/>
      <c r="B154" s="43"/>
      <c r="C154" s="42"/>
      <c r="D154" s="130"/>
      <c r="E154" s="130"/>
      <c r="F154" s="212"/>
      <c r="G154" s="46"/>
      <c r="H154" s="46"/>
      <c r="I154" s="46"/>
      <c r="J154" s="46"/>
      <c r="K154" s="46"/>
      <c r="L154" s="46"/>
      <c r="M154" s="46"/>
      <c r="N154" s="46"/>
      <c r="O154" s="46"/>
    </row>
    <row r="155" spans="1:15" s="101" customFormat="1">
      <c r="A155" s="43"/>
      <c r="B155" s="43"/>
      <c r="C155" s="42"/>
      <c r="D155" s="130"/>
      <c r="E155" s="130"/>
      <c r="F155" s="212"/>
      <c r="G155" s="102"/>
      <c r="H155" s="102"/>
      <c r="I155" s="102"/>
      <c r="J155" s="102"/>
      <c r="K155" s="102"/>
      <c r="L155" s="102"/>
      <c r="M155" s="102"/>
      <c r="N155" s="102"/>
      <c r="O155" s="102"/>
    </row>
    <row r="156" spans="1:15" s="101" customFormat="1">
      <c r="A156" s="43"/>
      <c r="B156" s="43"/>
      <c r="C156" s="42"/>
      <c r="D156" s="130"/>
      <c r="E156" s="130"/>
      <c r="F156" s="212"/>
      <c r="G156" s="102"/>
      <c r="H156" s="102"/>
      <c r="I156" s="102"/>
      <c r="J156" s="102"/>
      <c r="K156" s="102"/>
      <c r="L156" s="102"/>
      <c r="M156" s="102"/>
      <c r="N156" s="102"/>
      <c r="O156" s="102"/>
    </row>
    <row r="157" spans="1:15">
      <c r="A157" s="43"/>
      <c r="B157" s="43"/>
      <c r="C157" s="42"/>
      <c r="D157" s="130"/>
      <c r="E157" s="130"/>
      <c r="F157" s="212"/>
      <c r="G157" s="46"/>
      <c r="H157" s="46"/>
      <c r="I157" s="46"/>
      <c r="J157" s="46"/>
      <c r="K157" s="46"/>
      <c r="L157" s="46"/>
      <c r="M157" s="46"/>
      <c r="N157" s="46"/>
      <c r="O157" s="46"/>
    </row>
    <row r="158" spans="1:15">
      <c r="A158" s="43"/>
      <c r="B158" s="43"/>
      <c r="C158" s="42"/>
      <c r="D158" s="130"/>
      <c r="E158" s="130"/>
      <c r="F158" s="212"/>
      <c r="G158" s="46"/>
      <c r="H158" s="46"/>
      <c r="I158" s="46"/>
      <c r="J158" s="46"/>
      <c r="K158" s="46"/>
      <c r="L158" s="46"/>
      <c r="M158" s="46"/>
      <c r="N158" s="46"/>
      <c r="O158" s="46"/>
    </row>
    <row r="159" spans="1:15">
      <c r="A159" s="43"/>
      <c r="B159" s="43"/>
      <c r="C159" s="42"/>
      <c r="D159" s="130"/>
      <c r="E159" s="130"/>
      <c r="F159" s="212"/>
      <c r="G159" s="46"/>
      <c r="H159" s="46"/>
      <c r="I159" s="46"/>
      <c r="J159" s="46"/>
      <c r="K159" s="46"/>
      <c r="L159" s="46"/>
      <c r="M159" s="46"/>
      <c r="N159" s="46"/>
      <c r="O159" s="46"/>
    </row>
    <row r="160" spans="1:15">
      <c r="A160" s="43"/>
      <c r="B160" s="43"/>
      <c r="C160" s="42"/>
      <c r="D160" s="130"/>
      <c r="E160" s="130"/>
      <c r="F160" s="212"/>
      <c r="G160" s="46"/>
      <c r="H160" s="46"/>
      <c r="I160" s="46"/>
      <c r="J160" s="46"/>
      <c r="K160" s="46"/>
      <c r="L160" s="46"/>
      <c r="M160" s="46"/>
      <c r="N160" s="46"/>
      <c r="O160" s="46"/>
    </row>
    <row r="161" spans="1:15">
      <c r="A161" s="21"/>
      <c r="B161" s="21"/>
      <c r="C161" s="42"/>
      <c r="D161" s="130"/>
      <c r="E161" s="130"/>
      <c r="F161" s="212"/>
      <c r="G161" s="46"/>
      <c r="H161" s="46"/>
      <c r="I161" s="46"/>
      <c r="J161" s="46"/>
      <c r="K161" s="46"/>
      <c r="L161" s="46"/>
      <c r="M161" s="46"/>
      <c r="N161" s="46"/>
      <c r="O161" s="46"/>
    </row>
    <row r="162" spans="1:15">
      <c r="A162" s="305" t="s">
        <v>66</v>
      </c>
      <c r="B162" s="305"/>
      <c r="C162" s="305"/>
      <c r="D162" s="151">
        <f>SUM(D137:D161)</f>
        <v>0</v>
      </c>
      <c r="E162" s="149">
        <f>SUM(E137:E161)</f>
        <v>0</v>
      </c>
      <c r="F162" s="176"/>
      <c r="G162" s="46"/>
      <c r="H162" s="46"/>
      <c r="I162" s="46"/>
      <c r="J162" s="46"/>
      <c r="K162" s="46"/>
      <c r="L162" s="46"/>
      <c r="M162" s="46"/>
      <c r="N162" s="46"/>
      <c r="O162" s="46"/>
    </row>
    <row r="163" spans="1:15">
      <c r="A163" s="305" t="s">
        <v>65</v>
      </c>
      <c r="B163" s="305"/>
      <c r="C163" s="305"/>
      <c r="D163" s="305"/>
      <c r="E163" s="148">
        <f>D162+0.5*E162</f>
        <v>0</v>
      </c>
      <c r="F163" s="177"/>
      <c r="G163" s="46"/>
      <c r="H163" s="46"/>
      <c r="I163" s="46"/>
      <c r="J163" s="46"/>
      <c r="K163" s="46"/>
      <c r="L163" s="46"/>
      <c r="M163" s="46"/>
      <c r="N163" s="46"/>
      <c r="O163" s="46"/>
    </row>
    <row r="164" spans="1:15">
      <c r="A164" s="305" t="s">
        <v>4</v>
      </c>
      <c r="B164" s="305"/>
      <c r="C164" s="305"/>
      <c r="D164" s="305"/>
      <c r="E164" s="305"/>
      <c r="F164" s="150">
        <f>SUM(F137:F161)</f>
        <v>0</v>
      </c>
      <c r="G164" s="46"/>
      <c r="H164" s="46"/>
      <c r="I164" s="46"/>
      <c r="J164" s="46"/>
      <c r="K164" s="46"/>
      <c r="L164" s="46"/>
      <c r="M164" s="46"/>
      <c r="N164" s="46"/>
      <c r="O164" s="46"/>
    </row>
    <row r="165" spans="1:15">
      <c r="A165" s="306" t="s">
        <v>77</v>
      </c>
      <c r="B165" s="307"/>
      <c r="C165" s="307"/>
      <c r="D165" s="307"/>
      <c r="E165" s="308"/>
      <c r="F165" s="150">
        <f>((2*E163)/3)+F164</f>
        <v>0</v>
      </c>
      <c r="G165" s="46"/>
      <c r="H165" s="46"/>
      <c r="I165" s="46"/>
      <c r="J165" s="46"/>
      <c r="K165" s="46"/>
      <c r="L165" s="46"/>
      <c r="M165" s="46"/>
      <c r="N165" s="46"/>
      <c r="O165" s="46"/>
    </row>
    <row r="166" spans="1:15" s="108" customFormat="1">
      <c r="A166" s="125"/>
      <c r="B166" s="125"/>
      <c r="C166" s="125"/>
      <c r="D166" s="125"/>
      <c r="E166" s="125"/>
      <c r="F166" s="126"/>
      <c r="G166" s="109"/>
      <c r="H166" s="109"/>
      <c r="I166" s="109"/>
      <c r="J166" s="109"/>
      <c r="K166" s="109"/>
      <c r="L166" s="109"/>
      <c r="M166" s="109"/>
      <c r="N166" s="109"/>
      <c r="O166" s="109"/>
    </row>
    <row r="167" spans="1:15" s="208" customFormat="1">
      <c r="A167" s="125"/>
      <c r="B167" s="125"/>
      <c r="C167" s="125"/>
      <c r="D167" s="125"/>
      <c r="E167" s="125"/>
      <c r="F167" s="126"/>
      <c r="G167" s="109"/>
      <c r="H167" s="109"/>
      <c r="I167" s="109"/>
      <c r="J167" s="109"/>
      <c r="K167" s="109"/>
      <c r="L167" s="109"/>
      <c r="M167" s="109"/>
      <c r="N167" s="109"/>
      <c r="O167" s="109"/>
    </row>
    <row r="168" spans="1:15" s="233" customFormat="1">
      <c r="A168" s="125"/>
      <c r="B168" s="125"/>
      <c r="C168" s="125"/>
      <c r="D168" s="125"/>
      <c r="E168" s="125"/>
      <c r="F168" s="126"/>
      <c r="G168" s="109"/>
      <c r="H168" s="109"/>
      <c r="I168" s="109"/>
      <c r="J168" s="109"/>
      <c r="K168" s="109"/>
      <c r="L168" s="109"/>
      <c r="M168" s="109"/>
      <c r="N168" s="109"/>
      <c r="O168" s="109"/>
    </row>
    <row r="169" spans="1:15" s="233" customFormat="1">
      <c r="A169" s="125"/>
      <c r="B169" s="125"/>
      <c r="C169" s="125"/>
      <c r="D169" s="125"/>
      <c r="E169" s="125"/>
      <c r="F169" s="126"/>
      <c r="G169" s="109"/>
      <c r="H169" s="109"/>
      <c r="I169" s="109"/>
      <c r="J169" s="109"/>
      <c r="K169" s="109"/>
      <c r="L169" s="109"/>
      <c r="M169" s="109"/>
      <c r="N169" s="109"/>
      <c r="O169" s="109"/>
    </row>
    <row r="170" spans="1:15" s="233" customFormat="1">
      <c r="A170" s="125"/>
      <c r="B170" s="125"/>
      <c r="C170" s="125"/>
      <c r="D170" s="125"/>
      <c r="E170" s="125"/>
      <c r="F170" s="126"/>
      <c r="G170" s="109"/>
      <c r="H170" s="109"/>
      <c r="I170" s="109"/>
      <c r="J170" s="109"/>
      <c r="K170" s="109"/>
      <c r="L170" s="109"/>
      <c r="M170" s="109"/>
      <c r="N170" s="109"/>
      <c r="O170" s="109"/>
    </row>
    <row r="171" spans="1:15" s="208" customFormat="1">
      <c r="A171" s="125"/>
      <c r="B171" s="125"/>
      <c r="C171" s="125"/>
      <c r="D171" s="125"/>
      <c r="E171" s="125"/>
      <c r="F171" s="126"/>
      <c r="G171" s="109"/>
      <c r="H171" s="109"/>
      <c r="I171" s="109"/>
      <c r="J171" s="109"/>
      <c r="K171" s="109"/>
      <c r="L171" s="109"/>
      <c r="M171" s="109"/>
      <c r="N171" s="109"/>
      <c r="O171" s="109"/>
    </row>
    <row r="172" spans="1:15">
      <c r="A172" s="2"/>
      <c r="B172" s="2"/>
      <c r="C172" s="2"/>
      <c r="D172" s="2"/>
      <c r="E172" s="2"/>
      <c r="F172" s="2"/>
      <c r="G172" s="46"/>
      <c r="H172" s="46"/>
      <c r="I172" s="46"/>
      <c r="J172" s="46"/>
      <c r="K172" s="46"/>
      <c r="L172" s="46"/>
      <c r="M172" s="46"/>
      <c r="N172" s="46"/>
      <c r="O172" s="46"/>
    </row>
    <row r="173" spans="1:15">
      <c r="A173" s="2"/>
      <c r="B173" s="2"/>
      <c r="C173" s="2"/>
      <c r="D173" s="2"/>
      <c r="E173" s="2"/>
      <c r="F173" s="2"/>
      <c r="G173" s="46"/>
      <c r="H173" s="46"/>
      <c r="I173" s="46"/>
      <c r="J173" s="46"/>
      <c r="K173" s="46"/>
      <c r="L173" s="46"/>
      <c r="M173" s="46"/>
      <c r="N173" s="46"/>
      <c r="O173" s="46"/>
    </row>
    <row r="174" spans="1:15" ht="65.25" customHeight="1">
      <c r="A174" s="372" t="s">
        <v>42</v>
      </c>
      <c r="B174" s="372"/>
      <c r="C174" s="372"/>
      <c r="D174" s="372"/>
      <c r="E174" s="372"/>
      <c r="F174" s="372"/>
      <c r="G174" s="46"/>
      <c r="H174" s="46"/>
      <c r="I174" s="46"/>
      <c r="J174" s="46"/>
      <c r="K174" s="46"/>
      <c r="L174" s="46"/>
      <c r="M174" s="46"/>
      <c r="N174" s="46"/>
      <c r="O174" s="46"/>
    </row>
    <row r="175" spans="1:15" ht="36">
      <c r="A175" s="320" t="s">
        <v>44</v>
      </c>
      <c r="B175" s="321"/>
      <c r="C175" s="320" t="s">
        <v>43</v>
      </c>
      <c r="D175" s="321"/>
      <c r="E175" s="3" t="s">
        <v>45</v>
      </c>
      <c r="F175" s="3" t="s">
        <v>46</v>
      </c>
      <c r="G175" s="46"/>
      <c r="H175" s="46"/>
      <c r="I175" s="46"/>
      <c r="J175" s="46"/>
      <c r="K175" s="46"/>
      <c r="L175" s="46"/>
      <c r="M175" s="46"/>
      <c r="N175" s="46"/>
      <c r="O175" s="46"/>
    </row>
    <row r="176" spans="1:15">
      <c r="A176" s="338"/>
      <c r="B176" s="339"/>
      <c r="C176" s="338"/>
      <c r="D176" s="339"/>
      <c r="E176" s="245"/>
      <c r="F176" s="212"/>
      <c r="G176" s="46"/>
      <c r="H176" s="46"/>
      <c r="I176" s="46"/>
      <c r="J176" s="46"/>
      <c r="K176" s="46"/>
      <c r="L176" s="46"/>
      <c r="M176" s="46"/>
      <c r="N176" s="46"/>
      <c r="O176" s="46"/>
    </row>
    <row r="177" spans="1:15">
      <c r="A177" s="338"/>
      <c r="B177" s="339"/>
      <c r="C177" s="338"/>
      <c r="D177" s="339"/>
      <c r="E177" s="245"/>
      <c r="F177" s="212"/>
      <c r="G177" s="46"/>
      <c r="H177" s="46"/>
      <c r="I177" s="46"/>
      <c r="J177" s="46"/>
      <c r="K177" s="46"/>
      <c r="L177" s="46"/>
      <c r="M177" s="46"/>
      <c r="N177" s="46"/>
      <c r="O177" s="46"/>
    </row>
    <row r="178" spans="1:15">
      <c r="A178" s="368"/>
      <c r="B178" s="369"/>
      <c r="C178" s="368"/>
      <c r="D178" s="369"/>
      <c r="E178" s="249"/>
      <c r="F178" s="212"/>
      <c r="G178" s="46"/>
      <c r="H178" s="46"/>
      <c r="I178" s="46"/>
      <c r="J178" s="46"/>
      <c r="K178" s="46"/>
      <c r="L178" s="46"/>
      <c r="M178" s="46"/>
      <c r="N178" s="46"/>
      <c r="O178" s="46"/>
    </row>
    <row r="179" spans="1:15">
      <c r="A179" s="298"/>
      <c r="B179" s="299"/>
      <c r="C179" s="298"/>
      <c r="D179" s="299"/>
      <c r="E179" s="130"/>
      <c r="F179" s="212"/>
      <c r="G179" s="46"/>
      <c r="H179" s="46"/>
      <c r="I179" s="46"/>
      <c r="J179" s="46"/>
      <c r="K179" s="46"/>
      <c r="L179" s="46"/>
      <c r="M179" s="46"/>
      <c r="N179" s="46"/>
      <c r="O179" s="46"/>
    </row>
    <row r="180" spans="1:15">
      <c r="A180" s="298"/>
      <c r="B180" s="299"/>
      <c r="C180" s="298"/>
      <c r="D180" s="299"/>
      <c r="E180" s="130"/>
      <c r="F180" s="212"/>
      <c r="G180" s="46"/>
      <c r="H180" s="46"/>
      <c r="I180" s="46"/>
      <c r="J180" s="46"/>
      <c r="K180" s="46"/>
      <c r="L180" s="46"/>
      <c r="M180" s="46"/>
      <c r="N180" s="46"/>
      <c r="O180" s="46"/>
    </row>
    <row r="181" spans="1:15">
      <c r="A181" s="298"/>
      <c r="B181" s="299"/>
      <c r="C181" s="298"/>
      <c r="D181" s="299"/>
      <c r="E181" s="130"/>
      <c r="F181" s="212"/>
      <c r="G181" s="46"/>
      <c r="H181" s="46"/>
      <c r="I181" s="46"/>
      <c r="J181" s="46"/>
      <c r="K181" s="46"/>
      <c r="L181" s="46"/>
      <c r="M181" s="46"/>
      <c r="N181" s="46"/>
      <c r="O181" s="46"/>
    </row>
    <row r="182" spans="1:15">
      <c r="A182" s="298"/>
      <c r="B182" s="299"/>
      <c r="C182" s="298"/>
      <c r="D182" s="299"/>
      <c r="E182" s="130"/>
      <c r="F182" s="212"/>
      <c r="G182" s="46"/>
      <c r="H182" s="46"/>
      <c r="I182" s="46"/>
      <c r="J182" s="46"/>
      <c r="K182" s="46"/>
      <c r="L182" s="46"/>
      <c r="M182" s="46"/>
      <c r="N182" s="46"/>
      <c r="O182" s="46"/>
    </row>
    <row r="183" spans="1:15">
      <c r="A183" s="298"/>
      <c r="B183" s="299"/>
      <c r="C183" s="298"/>
      <c r="D183" s="299"/>
      <c r="E183" s="130"/>
      <c r="F183" s="212"/>
      <c r="G183" s="46"/>
      <c r="H183" s="46"/>
      <c r="I183" s="46"/>
      <c r="J183" s="46"/>
      <c r="K183" s="46"/>
      <c r="L183" s="46"/>
      <c r="M183" s="46"/>
      <c r="N183" s="46"/>
      <c r="O183" s="46"/>
    </row>
    <row r="184" spans="1:15">
      <c r="A184" s="298"/>
      <c r="B184" s="299"/>
      <c r="C184" s="298"/>
      <c r="D184" s="299"/>
      <c r="E184" s="130"/>
      <c r="F184" s="212"/>
      <c r="G184" s="46"/>
      <c r="H184" s="46"/>
      <c r="I184" s="46"/>
      <c r="J184" s="46"/>
      <c r="K184" s="46"/>
      <c r="L184" s="46"/>
      <c r="M184" s="46"/>
      <c r="N184" s="46"/>
      <c r="O184" s="46"/>
    </row>
    <row r="185" spans="1:15">
      <c r="A185" s="298"/>
      <c r="B185" s="299"/>
      <c r="C185" s="298"/>
      <c r="D185" s="299"/>
      <c r="E185" s="130"/>
      <c r="F185" s="212"/>
      <c r="G185" s="46"/>
      <c r="H185" s="46"/>
      <c r="I185" s="46"/>
      <c r="J185" s="46"/>
      <c r="K185" s="46"/>
      <c r="L185" s="46"/>
      <c r="M185" s="46"/>
      <c r="N185" s="46"/>
      <c r="O185" s="46"/>
    </row>
    <row r="186" spans="1:15">
      <c r="A186" s="298"/>
      <c r="B186" s="299"/>
      <c r="C186" s="298"/>
      <c r="D186" s="299"/>
      <c r="E186" s="130"/>
      <c r="F186" s="212"/>
      <c r="G186" s="46"/>
      <c r="H186" s="46"/>
      <c r="I186" s="46"/>
      <c r="J186" s="46"/>
      <c r="K186" s="46"/>
      <c r="L186" s="46"/>
      <c r="M186" s="46"/>
      <c r="N186" s="46"/>
      <c r="O186" s="46"/>
    </row>
    <row r="187" spans="1:15">
      <c r="A187" s="298"/>
      <c r="B187" s="299"/>
      <c r="C187" s="298"/>
      <c r="D187" s="299"/>
      <c r="E187" s="130"/>
      <c r="F187" s="212"/>
      <c r="G187" s="46"/>
      <c r="H187" s="46"/>
      <c r="I187" s="46"/>
      <c r="J187" s="46"/>
      <c r="K187" s="46"/>
      <c r="L187" s="46"/>
      <c r="M187" s="46"/>
      <c r="N187" s="46"/>
      <c r="O187" s="46"/>
    </row>
    <row r="188" spans="1:15">
      <c r="A188" s="298"/>
      <c r="B188" s="299"/>
      <c r="C188" s="298"/>
      <c r="D188" s="299"/>
      <c r="E188" s="130"/>
      <c r="F188" s="212"/>
      <c r="G188" s="46"/>
      <c r="H188" s="46"/>
      <c r="I188" s="46"/>
      <c r="J188" s="46"/>
      <c r="K188" s="46"/>
      <c r="L188" s="46"/>
      <c r="M188" s="46"/>
      <c r="N188" s="46"/>
      <c r="O188" s="46"/>
    </row>
    <row r="189" spans="1:15">
      <c r="A189" s="298"/>
      <c r="B189" s="299"/>
      <c r="C189" s="298"/>
      <c r="D189" s="299"/>
      <c r="E189" s="130"/>
      <c r="F189" s="212"/>
      <c r="G189" s="46"/>
      <c r="H189" s="46"/>
      <c r="I189" s="46"/>
      <c r="J189" s="46"/>
      <c r="K189" s="46"/>
      <c r="L189" s="46"/>
      <c r="M189" s="46"/>
      <c r="N189" s="46"/>
      <c r="O189" s="46"/>
    </row>
    <row r="190" spans="1:15">
      <c r="A190" s="298"/>
      <c r="B190" s="299"/>
      <c r="C190" s="298"/>
      <c r="D190" s="299"/>
      <c r="E190" s="130"/>
      <c r="F190" s="212"/>
      <c r="G190" s="46"/>
      <c r="H190" s="46"/>
      <c r="I190" s="46"/>
      <c r="J190" s="46"/>
      <c r="K190" s="46"/>
      <c r="L190" s="46"/>
      <c r="M190" s="46"/>
      <c r="N190" s="46"/>
      <c r="O190" s="46"/>
    </row>
    <row r="191" spans="1:15" s="10" customFormat="1">
      <c r="A191" s="298"/>
      <c r="B191" s="299"/>
      <c r="C191" s="298"/>
      <c r="D191" s="299"/>
      <c r="E191" s="130"/>
      <c r="F191" s="212"/>
      <c r="G191" s="46"/>
      <c r="H191" s="46"/>
      <c r="I191" s="46"/>
      <c r="J191" s="46"/>
      <c r="K191" s="46"/>
      <c r="L191" s="46"/>
      <c r="M191" s="46"/>
      <c r="N191" s="46"/>
      <c r="O191" s="46"/>
    </row>
    <row r="192" spans="1:15">
      <c r="A192" s="298"/>
      <c r="B192" s="299"/>
      <c r="C192" s="298"/>
      <c r="D192" s="299"/>
      <c r="E192" s="130"/>
      <c r="F192" s="212"/>
      <c r="G192" s="46"/>
      <c r="H192" s="46"/>
      <c r="I192" s="46"/>
      <c r="J192" s="46"/>
      <c r="K192" s="46"/>
      <c r="L192" s="46"/>
      <c r="M192" s="46"/>
      <c r="N192" s="46"/>
      <c r="O192" s="46"/>
    </row>
    <row r="193" spans="1:15">
      <c r="A193" s="298"/>
      <c r="B193" s="299"/>
      <c r="C193" s="298"/>
      <c r="D193" s="299"/>
      <c r="E193" s="130"/>
      <c r="F193" s="212"/>
      <c r="G193" s="46"/>
      <c r="H193" s="46"/>
      <c r="I193" s="46"/>
      <c r="J193" s="46"/>
      <c r="K193" s="46"/>
      <c r="L193" s="46"/>
      <c r="M193" s="46"/>
      <c r="N193" s="46"/>
      <c r="O193" s="46"/>
    </row>
    <row r="194" spans="1:15">
      <c r="A194" s="298"/>
      <c r="B194" s="299"/>
      <c r="C194" s="298"/>
      <c r="D194" s="299"/>
      <c r="E194" s="130"/>
      <c r="F194" s="212"/>
      <c r="G194" s="46"/>
      <c r="H194" s="46"/>
      <c r="I194" s="46"/>
      <c r="J194" s="46"/>
      <c r="K194" s="46"/>
      <c r="L194" s="46"/>
      <c r="M194" s="46"/>
      <c r="N194" s="46"/>
      <c r="O194" s="46"/>
    </row>
    <row r="195" spans="1:15">
      <c r="A195" s="298"/>
      <c r="B195" s="299"/>
      <c r="C195" s="298"/>
      <c r="D195" s="299"/>
      <c r="E195" s="130"/>
      <c r="F195" s="212"/>
      <c r="G195" s="46"/>
      <c r="H195" s="46"/>
      <c r="I195" s="46"/>
      <c r="J195" s="46"/>
      <c r="K195" s="46"/>
      <c r="L195" s="46"/>
      <c r="M195" s="46"/>
      <c r="N195" s="46"/>
      <c r="O195" s="46"/>
    </row>
    <row r="196" spans="1:15">
      <c r="A196" s="298"/>
      <c r="B196" s="299"/>
      <c r="C196" s="298"/>
      <c r="D196" s="299"/>
      <c r="E196" s="130"/>
      <c r="F196" s="212"/>
      <c r="G196" s="46"/>
      <c r="H196" s="46"/>
      <c r="I196" s="46"/>
      <c r="J196" s="46"/>
      <c r="K196" s="46"/>
      <c r="L196" s="46"/>
      <c r="M196" s="46"/>
      <c r="N196" s="46"/>
      <c r="O196" s="46"/>
    </row>
    <row r="197" spans="1:15">
      <c r="A197" s="300"/>
      <c r="B197" s="301"/>
      <c r="C197" s="298"/>
      <c r="D197" s="299"/>
      <c r="E197" s="130"/>
      <c r="F197" s="212"/>
      <c r="G197" s="46"/>
      <c r="H197" s="46"/>
      <c r="I197" s="46"/>
      <c r="J197" s="46"/>
      <c r="K197" s="46"/>
      <c r="L197" s="46"/>
      <c r="M197" s="46"/>
      <c r="N197" s="46"/>
      <c r="O197" s="46"/>
    </row>
    <row r="198" spans="1:15">
      <c r="A198" s="326" t="s">
        <v>3</v>
      </c>
      <c r="B198" s="327"/>
      <c r="C198" s="327"/>
      <c r="D198" s="328"/>
      <c r="E198" s="149">
        <f>SUM(E176:E196)</f>
        <v>0</v>
      </c>
      <c r="F198" s="5"/>
      <c r="G198" s="46"/>
      <c r="H198" s="46"/>
      <c r="I198" s="46"/>
      <c r="J198" s="46"/>
      <c r="K198" s="46"/>
      <c r="L198" s="46"/>
      <c r="M198" s="46"/>
      <c r="N198" s="46"/>
      <c r="O198" s="46"/>
    </row>
    <row r="199" spans="1:15">
      <c r="A199" s="329" t="s">
        <v>50</v>
      </c>
      <c r="B199" s="330"/>
      <c r="C199" s="330"/>
      <c r="D199" s="330"/>
      <c r="E199" s="331"/>
      <c r="F199" s="150">
        <f>SUM(F176:F197)</f>
        <v>0</v>
      </c>
      <c r="G199" s="46"/>
      <c r="H199" s="46"/>
      <c r="I199" s="46"/>
      <c r="J199" s="46"/>
      <c r="K199" s="46"/>
      <c r="L199" s="46"/>
      <c r="M199" s="46"/>
      <c r="N199" s="46"/>
      <c r="O199" s="46"/>
    </row>
    <row r="200" spans="1:15">
      <c r="A200" s="367" t="s">
        <v>51</v>
      </c>
      <c r="B200" s="367"/>
      <c r="C200" s="367"/>
      <c r="D200" s="367"/>
      <c r="E200" s="367"/>
      <c r="F200" s="150">
        <f>((2*E198)/3)+F199</f>
        <v>0</v>
      </c>
      <c r="G200" s="46"/>
      <c r="H200" s="46"/>
      <c r="I200" s="46"/>
      <c r="J200" s="46"/>
      <c r="K200" s="46"/>
      <c r="L200" s="46"/>
      <c r="M200" s="46"/>
      <c r="N200" s="46"/>
      <c r="O200" s="46"/>
    </row>
    <row r="201" spans="1:15">
      <c r="A201" s="329" t="s">
        <v>52</v>
      </c>
      <c r="B201" s="330"/>
      <c r="C201" s="330"/>
      <c r="D201" s="330"/>
      <c r="E201" s="331"/>
      <c r="F201" s="152">
        <f>SUM(F165,F200)</f>
        <v>0</v>
      </c>
      <c r="G201" s="46"/>
      <c r="H201" s="46"/>
      <c r="I201" s="46"/>
      <c r="J201" s="46"/>
      <c r="K201" s="46"/>
      <c r="L201" s="46"/>
      <c r="M201" s="46"/>
      <c r="N201" s="46"/>
      <c r="O201" s="46"/>
    </row>
    <row r="202" spans="1:15">
      <c r="A202" s="2"/>
      <c r="B202" s="2"/>
      <c r="C202" s="2"/>
      <c r="D202" s="2"/>
      <c r="E202" s="2"/>
      <c r="F202" s="2"/>
      <c r="G202" s="46"/>
      <c r="H202" s="46"/>
      <c r="I202" s="46"/>
      <c r="J202" s="46"/>
      <c r="K202" s="46"/>
      <c r="L202" s="46"/>
      <c r="M202" s="46"/>
      <c r="N202" s="46"/>
      <c r="O202" s="46"/>
    </row>
    <row r="203" spans="1:15" s="10" customFormat="1">
      <c r="A203" s="2"/>
      <c r="B203" s="2"/>
      <c r="C203" s="2"/>
      <c r="D203" s="2"/>
      <c r="E203" s="2"/>
      <c r="F203" s="2"/>
      <c r="G203" s="46"/>
      <c r="H203" s="46"/>
      <c r="I203" s="46"/>
      <c r="J203" s="46"/>
      <c r="K203" s="46"/>
      <c r="L203" s="46"/>
      <c r="M203" s="46"/>
      <c r="N203" s="46"/>
      <c r="O203" s="46"/>
    </row>
    <row r="204" spans="1:15" s="108" customFormat="1">
      <c r="A204" s="2"/>
      <c r="B204" s="2"/>
      <c r="C204" s="2"/>
      <c r="D204" s="2"/>
      <c r="E204" s="2"/>
      <c r="F204" s="2"/>
      <c r="G204" s="109"/>
      <c r="H204" s="109"/>
      <c r="I204" s="109"/>
      <c r="J204" s="109"/>
      <c r="K204" s="109"/>
      <c r="L204" s="109"/>
      <c r="M204" s="109"/>
      <c r="N204" s="109"/>
      <c r="O204" s="109"/>
    </row>
    <row r="205" spans="1:15" s="108" customFormat="1">
      <c r="A205" s="2"/>
      <c r="B205" s="2"/>
      <c r="C205" s="2"/>
      <c r="D205" s="2"/>
      <c r="E205" s="2"/>
      <c r="F205" s="2"/>
      <c r="G205" s="109"/>
      <c r="H205" s="109"/>
      <c r="I205" s="109"/>
      <c r="J205" s="109"/>
      <c r="K205" s="109"/>
      <c r="L205" s="109"/>
      <c r="M205" s="109"/>
      <c r="N205" s="109"/>
      <c r="O205" s="109"/>
    </row>
    <row r="206" spans="1:15" s="108" customFormat="1">
      <c r="A206" s="2"/>
      <c r="B206" s="2"/>
      <c r="C206" s="2"/>
      <c r="D206" s="2"/>
      <c r="E206" s="2"/>
      <c r="F206" s="2"/>
      <c r="G206" s="109"/>
      <c r="H206" s="109"/>
      <c r="I206" s="109"/>
      <c r="J206" s="109"/>
      <c r="K206" s="109"/>
      <c r="L206" s="109"/>
      <c r="M206" s="109"/>
      <c r="N206" s="109"/>
      <c r="O206" s="109"/>
    </row>
    <row r="207" spans="1:15" s="108" customFormat="1">
      <c r="A207" s="2"/>
      <c r="B207" s="2"/>
      <c r="C207" s="2"/>
      <c r="D207" s="2"/>
      <c r="E207" s="2"/>
      <c r="F207" s="2"/>
      <c r="G207" s="109"/>
      <c r="H207" s="109"/>
      <c r="I207" s="109"/>
      <c r="J207" s="109"/>
      <c r="K207" s="109"/>
      <c r="L207" s="109"/>
      <c r="M207" s="109"/>
      <c r="N207" s="109"/>
      <c r="O207" s="109"/>
    </row>
    <row r="208" spans="1:15" s="108" customFormat="1">
      <c r="A208" s="2"/>
      <c r="B208" s="2"/>
      <c r="C208" s="2"/>
      <c r="D208" s="2"/>
      <c r="E208" s="2"/>
      <c r="F208" s="2"/>
      <c r="G208" s="109"/>
      <c r="H208" s="109"/>
      <c r="I208" s="109"/>
      <c r="J208" s="109"/>
      <c r="K208" s="109"/>
      <c r="L208" s="109"/>
      <c r="M208" s="109"/>
      <c r="N208" s="109"/>
      <c r="O208" s="109"/>
    </row>
    <row r="209" spans="1:15" s="108" customFormat="1">
      <c r="A209" s="2"/>
      <c r="B209" s="2"/>
      <c r="C209" s="2"/>
      <c r="D209" s="2"/>
      <c r="E209" s="2"/>
      <c r="F209" s="2"/>
      <c r="G209" s="109"/>
      <c r="H209" s="109"/>
      <c r="I209" s="109"/>
      <c r="J209" s="109"/>
      <c r="K209" s="109"/>
      <c r="L209" s="109"/>
      <c r="M209" s="109"/>
      <c r="N209" s="109"/>
      <c r="O209" s="109"/>
    </row>
    <row r="210" spans="1:15" s="108" customFormat="1">
      <c r="A210" s="2"/>
      <c r="B210" s="2"/>
      <c r="C210" s="2"/>
      <c r="D210" s="2"/>
      <c r="E210" s="2"/>
      <c r="F210" s="2"/>
      <c r="G210" s="109"/>
      <c r="H210" s="109"/>
      <c r="I210" s="109"/>
      <c r="J210" s="109"/>
      <c r="K210" s="109"/>
      <c r="L210" s="109"/>
      <c r="M210" s="109"/>
      <c r="N210" s="109"/>
      <c r="O210" s="109"/>
    </row>
    <row r="211" spans="1:15" s="108" customFormat="1">
      <c r="A211" s="2"/>
      <c r="B211" s="2"/>
      <c r="C211" s="2"/>
      <c r="D211" s="2"/>
      <c r="E211" s="2"/>
      <c r="F211" s="2"/>
      <c r="G211" s="109"/>
      <c r="H211" s="109"/>
      <c r="I211" s="109"/>
      <c r="J211" s="109"/>
      <c r="K211" s="109"/>
      <c r="L211" s="109"/>
      <c r="M211" s="109"/>
      <c r="N211" s="109"/>
      <c r="O211" s="109"/>
    </row>
    <row r="212" spans="1:15" s="108" customFormat="1">
      <c r="A212" s="2"/>
      <c r="B212" s="2"/>
      <c r="C212" s="2"/>
      <c r="D212" s="2"/>
      <c r="E212" s="2"/>
      <c r="F212" s="2"/>
      <c r="G212" s="109"/>
      <c r="H212" s="109"/>
      <c r="I212" s="109"/>
      <c r="J212" s="109"/>
      <c r="K212" s="109"/>
      <c r="L212" s="109"/>
      <c r="M212" s="109"/>
      <c r="N212" s="109"/>
      <c r="O212" s="109"/>
    </row>
    <row r="213" spans="1:15" s="10" customFormat="1">
      <c r="A213" s="2"/>
      <c r="B213" s="2"/>
      <c r="C213" s="2"/>
      <c r="D213" s="2"/>
      <c r="E213" s="2"/>
      <c r="F213" s="2"/>
      <c r="G213" s="46"/>
      <c r="H213" s="46"/>
      <c r="I213" s="46"/>
      <c r="J213" s="46"/>
      <c r="K213" s="46"/>
      <c r="L213" s="46"/>
      <c r="M213" s="46"/>
      <c r="N213" s="46"/>
      <c r="O213" s="46"/>
    </row>
    <row r="214" spans="1:15" s="10" customFormat="1">
      <c r="A214" s="2"/>
      <c r="B214" s="2"/>
      <c r="C214" s="2"/>
      <c r="D214" s="2"/>
      <c r="E214" s="2"/>
      <c r="F214" s="2"/>
      <c r="G214" s="46"/>
      <c r="H214" s="46"/>
      <c r="I214" s="46"/>
      <c r="J214" s="46"/>
      <c r="K214" s="46"/>
      <c r="L214" s="46"/>
      <c r="M214" s="46"/>
      <c r="N214" s="46"/>
      <c r="O214" s="46"/>
    </row>
    <row r="215" spans="1:15">
      <c r="A215" s="2"/>
      <c r="B215" s="2"/>
      <c r="C215" s="2"/>
      <c r="D215" s="2"/>
      <c r="E215" s="2"/>
      <c r="F215" s="2"/>
      <c r="G215" s="46"/>
      <c r="H215" s="46"/>
      <c r="I215" s="46"/>
      <c r="J215" s="46"/>
      <c r="K215" s="46"/>
      <c r="L215" s="46"/>
      <c r="M215" s="46"/>
      <c r="N215" s="46"/>
      <c r="O215" s="46"/>
    </row>
    <row r="216" spans="1:15" s="10" customFormat="1">
      <c r="A216" s="2"/>
      <c r="B216" s="2"/>
      <c r="C216" s="2"/>
      <c r="D216" s="2"/>
      <c r="E216" s="2"/>
      <c r="F216" s="2"/>
      <c r="G216" s="46"/>
      <c r="H216" s="46"/>
      <c r="I216" s="46"/>
      <c r="J216" s="46"/>
      <c r="K216" s="46"/>
      <c r="L216" s="46"/>
      <c r="M216" s="46"/>
      <c r="N216" s="46"/>
      <c r="O216" s="46"/>
    </row>
    <row r="217" spans="1:15" s="10" customFormat="1">
      <c r="A217" s="2"/>
      <c r="B217" s="2"/>
      <c r="C217" s="2"/>
      <c r="D217" s="2"/>
      <c r="E217" s="2"/>
      <c r="F217" s="2"/>
      <c r="G217" s="46"/>
      <c r="H217" s="46"/>
      <c r="I217" s="46"/>
      <c r="J217" s="46"/>
      <c r="K217" s="46"/>
      <c r="L217" s="46"/>
      <c r="M217" s="46"/>
      <c r="N217" s="46"/>
      <c r="O217" s="46"/>
    </row>
    <row r="218" spans="1:15" ht="89.25" customHeight="1">
      <c r="A218" s="373" t="s">
        <v>49</v>
      </c>
      <c r="B218" s="374"/>
      <c r="C218" s="374"/>
      <c r="D218" s="374"/>
      <c r="E218" s="374"/>
      <c r="F218" s="374"/>
      <c r="G218" s="46"/>
      <c r="H218" s="46"/>
      <c r="I218" s="46"/>
      <c r="J218" s="46"/>
      <c r="K218" s="46"/>
      <c r="L218" s="46"/>
      <c r="M218" s="46"/>
      <c r="N218" s="46"/>
      <c r="O218" s="46"/>
    </row>
    <row r="219" spans="1:15" s="103" customFormat="1" ht="67.5" customHeight="1">
      <c r="A219" s="371" t="s">
        <v>276</v>
      </c>
      <c r="B219" s="375"/>
      <c r="C219" s="375"/>
      <c r="D219" s="375"/>
      <c r="E219" s="375"/>
      <c r="F219" s="375"/>
      <c r="G219" s="104"/>
      <c r="H219" s="104"/>
      <c r="I219" s="104"/>
      <c r="J219" s="104"/>
      <c r="K219" s="104"/>
      <c r="L219" s="104"/>
      <c r="M219" s="104"/>
      <c r="N219" s="104"/>
      <c r="O219" s="104"/>
    </row>
    <row r="220" spans="1:15" ht="36">
      <c r="A220" s="96" t="s">
        <v>0</v>
      </c>
      <c r="B220" s="96" t="s">
        <v>1</v>
      </c>
      <c r="C220" s="96" t="s">
        <v>2</v>
      </c>
      <c r="D220" s="96" t="s">
        <v>85</v>
      </c>
      <c r="E220" s="96" t="s">
        <v>86</v>
      </c>
      <c r="F220" s="96" t="s">
        <v>87</v>
      </c>
      <c r="G220" s="46"/>
      <c r="H220" s="46"/>
      <c r="I220" s="46"/>
      <c r="J220" s="46"/>
      <c r="K220" s="46"/>
      <c r="L220" s="46"/>
      <c r="M220" s="46"/>
      <c r="N220" s="46"/>
      <c r="O220" s="46"/>
    </row>
    <row r="221" spans="1:15">
      <c r="A221" s="237" t="s">
        <v>37</v>
      </c>
      <c r="B221" s="237" t="s">
        <v>178</v>
      </c>
      <c r="C221" s="237" t="s">
        <v>179</v>
      </c>
      <c r="D221" s="238">
        <v>1.2</v>
      </c>
      <c r="E221" s="238">
        <f t="shared" ref="E221:E240" si="0">(2*D221)/3</f>
        <v>0.79999999999999993</v>
      </c>
      <c r="F221" s="242"/>
      <c r="G221" s="46"/>
      <c r="H221" s="46"/>
      <c r="I221" s="46"/>
      <c r="J221" s="46"/>
      <c r="K221" s="46"/>
      <c r="L221" s="46"/>
      <c r="M221" s="46"/>
      <c r="N221" s="46"/>
      <c r="O221" s="46"/>
    </row>
    <row r="222" spans="1:15">
      <c r="A222" s="237" t="s">
        <v>37</v>
      </c>
      <c r="B222" s="237" t="s">
        <v>180</v>
      </c>
      <c r="C222" s="237" t="s">
        <v>181</v>
      </c>
      <c r="D222" s="238">
        <v>2</v>
      </c>
      <c r="E222" s="238">
        <f t="shared" si="0"/>
        <v>1.3333333333333333</v>
      </c>
      <c r="F222" s="242"/>
      <c r="G222" s="46"/>
      <c r="H222" s="46"/>
      <c r="I222" s="46"/>
      <c r="J222" s="46"/>
      <c r="K222" s="46"/>
      <c r="L222" s="46"/>
      <c r="M222" s="46"/>
      <c r="N222" s="46"/>
      <c r="O222" s="46"/>
    </row>
    <row r="223" spans="1:15">
      <c r="A223" s="237" t="s">
        <v>37</v>
      </c>
      <c r="B223" s="237" t="s">
        <v>182</v>
      </c>
      <c r="C223" s="237" t="s">
        <v>58</v>
      </c>
      <c r="D223" s="238">
        <v>0.3</v>
      </c>
      <c r="E223" s="238">
        <f t="shared" si="0"/>
        <v>0.19999999999999998</v>
      </c>
      <c r="F223" s="247"/>
      <c r="G223" s="46"/>
      <c r="H223" s="46"/>
      <c r="I223" s="46"/>
      <c r="J223" s="46"/>
      <c r="K223" s="46"/>
      <c r="L223" s="46"/>
      <c r="M223" s="46"/>
      <c r="N223" s="46"/>
      <c r="O223" s="46"/>
    </row>
    <row r="224" spans="1:15">
      <c r="A224" s="237" t="s">
        <v>37</v>
      </c>
      <c r="B224" s="237" t="s">
        <v>183</v>
      </c>
      <c r="C224" s="237" t="s">
        <v>59</v>
      </c>
      <c r="D224" s="238">
        <v>1</v>
      </c>
      <c r="E224" s="238">
        <f t="shared" si="0"/>
        <v>0.66666666666666663</v>
      </c>
      <c r="F224" s="247"/>
      <c r="G224" s="46"/>
      <c r="H224" s="46"/>
      <c r="I224" s="46"/>
      <c r="J224" s="46"/>
      <c r="K224" s="46"/>
      <c r="L224" s="46"/>
      <c r="M224" s="46"/>
      <c r="N224" s="46"/>
      <c r="O224" s="46"/>
    </row>
    <row r="225" spans="1:15">
      <c r="A225" s="237" t="s">
        <v>37</v>
      </c>
      <c r="B225" s="237" t="s">
        <v>184</v>
      </c>
      <c r="C225" s="237" t="s">
        <v>185</v>
      </c>
      <c r="D225" s="238">
        <v>2</v>
      </c>
      <c r="E225" s="238">
        <f t="shared" si="0"/>
        <v>1.3333333333333333</v>
      </c>
      <c r="F225" s="247"/>
      <c r="G225" s="46"/>
      <c r="H225" s="46"/>
      <c r="I225" s="46"/>
      <c r="J225" s="46"/>
      <c r="K225" s="46"/>
      <c r="L225" s="46"/>
      <c r="M225" s="46"/>
      <c r="N225" s="46"/>
      <c r="O225" s="46"/>
    </row>
    <row r="226" spans="1:15" ht="26">
      <c r="A226" s="237" t="s">
        <v>37</v>
      </c>
      <c r="B226" s="237" t="s">
        <v>186</v>
      </c>
      <c r="C226" s="237" t="s">
        <v>187</v>
      </c>
      <c r="D226" s="238">
        <v>2</v>
      </c>
      <c r="E226" s="238">
        <f t="shared" si="0"/>
        <v>1.3333333333333333</v>
      </c>
      <c r="F226" s="41"/>
      <c r="G226" s="46"/>
      <c r="H226" s="46"/>
      <c r="I226" s="46"/>
      <c r="J226" s="46"/>
      <c r="K226" s="46"/>
      <c r="L226" s="46"/>
      <c r="M226" s="46"/>
      <c r="N226" s="46"/>
      <c r="O226" s="46"/>
    </row>
    <row r="227" spans="1:15">
      <c r="A227" s="237" t="s">
        <v>37</v>
      </c>
      <c r="B227" s="237" t="s">
        <v>188</v>
      </c>
      <c r="C227" s="237" t="s">
        <v>189</v>
      </c>
      <c r="D227" s="238">
        <v>0.5</v>
      </c>
      <c r="E227" s="238">
        <f t="shared" si="0"/>
        <v>0.33333333333333331</v>
      </c>
      <c r="F227" s="41"/>
      <c r="G227" s="46"/>
      <c r="H227" s="46"/>
      <c r="I227" s="46"/>
      <c r="J227" s="46"/>
      <c r="K227" s="46"/>
      <c r="L227" s="46"/>
      <c r="M227" s="46"/>
      <c r="N227" s="46"/>
      <c r="O227" s="46"/>
    </row>
    <row r="228" spans="1:15">
      <c r="A228" s="237" t="s">
        <v>37</v>
      </c>
      <c r="B228" s="237" t="s">
        <v>190</v>
      </c>
      <c r="C228" s="237" t="s">
        <v>191</v>
      </c>
      <c r="D228" s="238">
        <v>1</v>
      </c>
      <c r="E228" s="238">
        <f t="shared" si="0"/>
        <v>0.66666666666666663</v>
      </c>
      <c r="F228" s="41"/>
      <c r="G228" s="46"/>
      <c r="H228" s="46"/>
      <c r="I228" s="46"/>
      <c r="J228" s="46"/>
      <c r="K228" s="46"/>
      <c r="L228" s="46"/>
      <c r="M228" s="46"/>
      <c r="N228" s="46"/>
      <c r="O228" s="46"/>
    </row>
    <row r="229" spans="1:15" s="10" customFormat="1">
      <c r="A229" s="237" t="s">
        <v>37</v>
      </c>
      <c r="B229" s="237" t="s">
        <v>177</v>
      </c>
      <c r="C229" s="237" t="s">
        <v>192</v>
      </c>
      <c r="D229" s="238">
        <v>2</v>
      </c>
      <c r="E229" s="238">
        <f t="shared" si="0"/>
        <v>1.3333333333333333</v>
      </c>
      <c r="F229" s="41"/>
      <c r="G229" s="46"/>
      <c r="H229" s="46"/>
      <c r="I229" s="46"/>
      <c r="J229" s="46"/>
      <c r="K229" s="46"/>
      <c r="L229" s="46"/>
      <c r="M229" s="46"/>
      <c r="N229" s="46"/>
      <c r="O229" s="46"/>
    </row>
    <row r="230" spans="1:15">
      <c r="A230" s="237" t="s">
        <v>37</v>
      </c>
      <c r="B230" s="237" t="s">
        <v>193</v>
      </c>
      <c r="C230" s="237" t="s">
        <v>194</v>
      </c>
      <c r="D230" s="238">
        <v>0.6</v>
      </c>
      <c r="E230" s="238">
        <f t="shared" si="0"/>
        <v>0.39999999999999997</v>
      </c>
      <c r="F230" s="41"/>
      <c r="G230" s="46"/>
      <c r="H230" s="46"/>
      <c r="I230" s="46"/>
      <c r="J230" s="46"/>
      <c r="K230" s="46"/>
      <c r="L230" s="46"/>
      <c r="M230" s="46"/>
      <c r="N230" s="46"/>
      <c r="O230" s="46"/>
    </row>
    <row r="231" spans="1:15">
      <c r="A231" s="237" t="s">
        <v>37</v>
      </c>
      <c r="B231" s="237" t="s">
        <v>195</v>
      </c>
      <c r="C231" s="237" t="s">
        <v>196</v>
      </c>
      <c r="D231" s="238">
        <v>0.5</v>
      </c>
      <c r="E231" s="238">
        <f t="shared" si="0"/>
        <v>0.33333333333333331</v>
      </c>
      <c r="F231" s="41"/>
      <c r="G231" s="46"/>
      <c r="H231" s="46"/>
      <c r="I231" s="46"/>
      <c r="J231" s="46"/>
      <c r="K231" s="46"/>
      <c r="L231" s="46"/>
      <c r="M231" s="46"/>
      <c r="N231" s="46"/>
      <c r="O231" s="46"/>
    </row>
    <row r="232" spans="1:15">
      <c r="A232" s="237" t="s">
        <v>37</v>
      </c>
      <c r="B232" s="237" t="s">
        <v>197</v>
      </c>
      <c r="C232" s="237" t="s">
        <v>198</v>
      </c>
      <c r="D232" s="238">
        <v>0.5</v>
      </c>
      <c r="E232" s="238">
        <f t="shared" si="0"/>
        <v>0.33333333333333331</v>
      </c>
      <c r="F232" s="41"/>
      <c r="G232" s="46"/>
      <c r="H232" s="46"/>
      <c r="I232" s="46"/>
      <c r="J232" s="46"/>
      <c r="K232" s="46"/>
      <c r="L232" s="46"/>
      <c r="M232" s="46"/>
      <c r="N232" s="46"/>
      <c r="O232" s="46"/>
    </row>
    <row r="233" spans="1:15">
      <c r="A233" s="237" t="s">
        <v>37</v>
      </c>
      <c r="B233" s="237" t="s">
        <v>174</v>
      </c>
      <c r="C233" s="237" t="s">
        <v>175</v>
      </c>
      <c r="D233" s="238">
        <v>1</v>
      </c>
      <c r="E233" s="238">
        <f t="shared" si="0"/>
        <v>0.66666666666666663</v>
      </c>
      <c r="F233" s="41"/>
      <c r="G233" s="46"/>
      <c r="H233" s="46"/>
      <c r="I233" s="46"/>
      <c r="J233" s="46"/>
      <c r="K233" s="46"/>
      <c r="L233" s="46"/>
      <c r="M233" s="46"/>
      <c r="N233" s="46"/>
      <c r="O233" s="46"/>
    </row>
    <row r="234" spans="1:15">
      <c r="A234" s="237" t="s">
        <v>37</v>
      </c>
      <c r="B234" s="237" t="s">
        <v>199</v>
      </c>
      <c r="C234" s="237" t="s">
        <v>60</v>
      </c>
      <c r="D234" s="238">
        <v>4</v>
      </c>
      <c r="E234" s="238">
        <f t="shared" si="0"/>
        <v>2.6666666666666665</v>
      </c>
      <c r="F234" s="41"/>
      <c r="G234" s="46"/>
      <c r="H234" s="46"/>
      <c r="I234" s="46"/>
      <c r="J234" s="46"/>
      <c r="K234" s="46"/>
      <c r="L234" s="46"/>
      <c r="M234" s="46"/>
      <c r="N234" s="46"/>
      <c r="O234" s="46"/>
    </row>
    <row r="235" spans="1:15">
      <c r="A235" s="237" t="s">
        <v>37</v>
      </c>
      <c r="B235" s="237" t="s">
        <v>200</v>
      </c>
      <c r="C235" s="237" t="s">
        <v>61</v>
      </c>
      <c r="D235" s="238">
        <v>4</v>
      </c>
      <c r="E235" s="238">
        <f t="shared" si="0"/>
        <v>2.6666666666666665</v>
      </c>
      <c r="F235" s="41"/>
      <c r="G235" s="46"/>
      <c r="H235" s="46"/>
      <c r="I235" s="46"/>
      <c r="J235" s="46"/>
      <c r="K235" s="46"/>
      <c r="L235" s="46"/>
      <c r="M235" s="46"/>
      <c r="N235" s="46"/>
      <c r="O235" s="46"/>
    </row>
    <row r="236" spans="1:15">
      <c r="A236" s="237" t="s">
        <v>37</v>
      </c>
      <c r="B236" s="237" t="s">
        <v>201</v>
      </c>
      <c r="C236" s="237" t="s">
        <v>202</v>
      </c>
      <c r="D236" s="238">
        <v>2</v>
      </c>
      <c r="E236" s="238">
        <f t="shared" si="0"/>
        <v>1.3333333333333333</v>
      </c>
      <c r="F236" s="41"/>
      <c r="G236" s="46"/>
      <c r="H236" s="46"/>
      <c r="I236" s="46"/>
      <c r="J236" s="46"/>
      <c r="K236" s="46"/>
      <c r="L236" s="46"/>
      <c r="M236" s="46"/>
      <c r="N236" s="46"/>
      <c r="O236" s="46"/>
    </row>
    <row r="237" spans="1:15" s="10" customFormat="1">
      <c r="A237" s="237" t="s">
        <v>37</v>
      </c>
      <c r="B237" s="237" t="s">
        <v>203</v>
      </c>
      <c r="C237" s="237" t="s">
        <v>204</v>
      </c>
      <c r="D237" s="238">
        <v>2</v>
      </c>
      <c r="E237" s="238">
        <f t="shared" si="0"/>
        <v>1.3333333333333333</v>
      </c>
      <c r="F237" s="41"/>
      <c r="G237" s="46"/>
      <c r="H237" s="46"/>
      <c r="I237" s="46"/>
      <c r="J237" s="46"/>
      <c r="K237" s="46"/>
      <c r="L237" s="46"/>
      <c r="M237" s="46"/>
      <c r="N237" s="46"/>
      <c r="O237" s="46"/>
    </row>
    <row r="238" spans="1:15" s="10" customFormat="1" ht="26">
      <c r="A238" s="237" t="s">
        <v>37</v>
      </c>
      <c r="B238" s="237" t="s">
        <v>205</v>
      </c>
      <c r="C238" s="237" t="s">
        <v>62</v>
      </c>
      <c r="D238" s="238">
        <v>1</v>
      </c>
      <c r="E238" s="238">
        <f t="shared" si="0"/>
        <v>0.66666666666666663</v>
      </c>
      <c r="F238" s="41"/>
      <c r="G238" s="46"/>
      <c r="H238" s="46"/>
      <c r="I238" s="46"/>
      <c r="J238" s="46"/>
      <c r="K238" s="46"/>
      <c r="L238" s="46"/>
      <c r="M238" s="46"/>
      <c r="N238" s="46"/>
      <c r="O238" s="46"/>
    </row>
    <row r="239" spans="1:15" s="10" customFormat="1">
      <c r="A239" s="237" t="s">
        <v>37</v>
      </c>
      <c r="B239" s="237" t="s">
        <v>206</v>
      </c>
      <c r="C239" s="237" t="s">
        <v>207</v>
      </c>
      <c r="D239" s="238">
        <v>1</v>
      </c>
      <c r="E239" s="238">
        <f t="shared" si="0"/>
        <v>0.66666666666666663</v>
      </c>
      <c r="F239" s="41"/>
      <c r="G239" s="46"/>
      <c r="H239" s="46"/>
      <c r="I239" s="46"/>
      <c r="J239" s="46"/>
      <c r="K239" s="46"/>
      <c r="L239" s="46"/>
      <c r="M239" s="46"/>
      <c r="N239" s="46"/>
      <c r="O239" s="46"/>
    </row>
    <row r="240" spans="1:15" ht="26">
      <c r="A240" s="237" t="s">
        <v>37</v>
      </c>
      <c r="B240" s="237" t="s">
        <v>208</v>
      </c>
      <c r="C240" s="237" t="s">
        <v>209</v>
      </c>
      <c r="D240" s="238">
        <v>1</v>
      </c>
      <c r="E240" s="238">
        <f t="shared" si="0"/>
        <v>0.66666666666666663</v>
      </c>
      <c r="F240" s="41"/>
      <c r="G240" s="46"/>
      <c r="H240" s="46"/>
      <c r="I240" s="46"/>
      <c r="J240" s="46"/>
      <c r="K240" s="46"/>
      <c r="L240" s="46"/>
      <c r="M240" s="46"/>
      <c r="N240" s="46"/>
      <c r="O240" s="46"/>
    </row>
    <row r="241" spans="1:15" s="207" customFormat="1">
      <c r="A241" s="230"/>
      <c r="B241" s="230"/>
      <c r="C241" s="228" t="s">
        <v>210</v>
      </c>
      <c r="D241" s="229"/>
      <c r="E241" s="229"/>
      <c r="F241" s="41"/>
      <c r="G241" s="109"/>
      <c r="H241" s="109"/>
      <c r="I241" s="109"/>
      <c r="J241" s="109"/>
      <c r="K241" s="109"/>
      <c r="L241" s="109"/>
      <c r="M241" s="109"/>
      <c r="N241" s="109"/>
      <c r="O241" s="109"/>
    </row>
    <row r="242" spans="1:15" s="207" customFormat="1">
      <c r="A242" s="230"/>
      <c r="B242" s="230"/>
      <c r="C242" s="228" t="s">
        <v>210</v>
      </c>
      <c r="D242" s="229"/>
      <c r="E242" s="229"/>
      <c r="F242" s="41"/>
      <c r="G242" s="109"/>
      <c r="H242" s="109"/>
      <c r="I242" s="109"/>
      <c r="J242" s="109"/>
      <c r="K242" s="109"/>
      <c r="L242" s="109"/>
      <c r="M242" s="109"/>
      <c r="N242" s="109"/>
      <c r="O242" s="109"/>
    </row>
    <row r="243" spans="1:15" s="207" customFormat="1">
      <c r="A243" s="118"/>
      <c r="B243" s="118"/>
      <c r="C243" s="116"/>
      <c r="D243" s="117"/>
      <c r="E243" s="117"/>
      <c r="F243" s="41"/>
      <c r="G243" s="109"/>
      <c r="H243" s="109"/>
      <c r="I243" s="109"/>
      <c r="J243" s="109"/>
      <c r="K243" s="109"/>
      <c r="L243" s="109"/>
      <c r="M243" s="109"/>
      <c r="N243" s="109"/>
      <c r="O243" s="109"/>
    </row>
    <row r="244" spans="1:15">
      <c r="A244" s="43"/>
      <c r="B244" s="43"/>
      <c r="C244" s="42"/>
      <c r="D244" s="40"/>
      <c r="E244" s="40"/>
      <c r="F244" s="41"/>
      <c r="G244" s="46"/>
      <c r="H244" s="46"/>
      <c r="I244" s="46"/>
      <c r="J244" s="46"/>
      <c r="K244" s="46"/>
      <c r="L244" s="46"/>
      <c r="M244" s="46"/>
      <c r="N244" s="46"/>
      <c r="O244" s="46"/>
    </row>
    <row r="245" spans="1:15">
      <c r="A245" s="323" t="s">
        <v>63</v>
      </c>
      <c r="B245" s="323"/>
      <c r="C245" s="323"/>
      <c r="D245" s="323"/>
      <c r="E245" s="323"/>
      <c r="F245" s="150">
        <f>SUM(F221:F244)</f>
        <v>0</v>
      </c>
      <c r="G245" s="46"/>
      <c r="H245" s="46"/>
      <c r="I245" s="46"/>
      <c r="J245" s="46"/>
      <c r="K245" s="46"/>
      <c r="L245" s="46"/>
      <c r="M245" s="46"/>
      <c r="N245" s="46"/>
      <c r="O245" s="46"/>
    </row>
    <row r="246" spans="1:15">
      <c r="A246" s="322" t="s">
        <v>82</v>
      </c>
      <c r="B246" s="323"/>
      <c r="C246" s="323"/>
      <c r="D246" s="323"/>
      <c r="E246" s="323"/>
      <c r="F246" s="150">
        <f>SUM(F201,F245)</f>
        <v>0</v>
      </c>
      <c r="G246" s="46"/>
      <c r="H246" s="46"/>
      <c r="I246" s="46"/>
      <c r="J246" s="46"/>
      <c r="K246" s="46"/>
      <c r="L246" s="46"/>
      <c r="M246" s="46"/>
      <c r="N246" s="46"/>
      <c r="O246" s="46"/>
    </row>
    <row r="247" spans="1:15" s="107" customFormat="1">
      <c r="A247" s="127"/>
      <c r="B247" s="128"/>
      <c r="C247" s="128"/>
      <c r="D247" s="128"/>
      <c r="E247" s="128"/>
      <c r="F247" s="126"/>
    </row>
    <row r="248" spans="1:15" s="11" customFormat="1">
      <c r="A248" s="324" t="s">
        <v>47</v>
      </c>
      <c r="B248" s="324"/>
      <c r="C248" s="324"/>
      <c r="D248" s="324"/>
      <c r="E248" s="324"/>
      <c r="F248" s="324"/>
      <c r="G248" s="82"/>
      <c r="H248" s="82"/>
      <c r="I248" s="82"/>
      <c r="J248" s="82"/>
      <c r="K248" s="82"/>
      <c r="L248" s="82"/>
      <c r="M248" s="82"/>
      <c r="N248" s="82"/>
      <c r="O248" s="82"/>
    </row>
    <row r="249" spans="1:15" s="105" customFormat="1" ht="60.75" customHeight="1">
      <c r="A249" s="325" t="s">
        <v>275</v>
      </c>
      <c r="B249" s="325"/>
      <c r="C249" s="325"/>
      <c r="D249" s="325"/>
      <c r="E249" s="325"/>
      <c r="F249" s="325"/>
      <c r="G249" s="106"/>
      <c r="H249" s="106"/>
      <c r="I249" s="106"/>
      <c r="J249" s="106"/>
      <c r="K249" s="106"/>
      <c r="L249" s="106"/>
      <c r="M249" s="106"/>
      <c r="N249" s="106"/>
      <c r="O249" s="106"/>
    </row>
    <row r="250" spans="1:15" s="105" customFormat="1" ht="24">
      <c r="A250" s="96" t="s">
        <v>0</v>
      </c>
      <c r="B250" s="96" t="s">
        <v>1</v>
      </c>
      <c r="C250" s="96" t="s">
        <v>2</v>
      </c>
      <c r="D250" s="96" t="s">
        <v>8</v>
      </c>
      <c r="E250" s="96" t="s">
        <v>9</v>
      </c>
      <c r="F250" s="96" t="s">
        <v>10</v>
      </c>
      <c r="G250" s="106"/>
      <c r="H250" s="106"/>
      <c r="I250" s="106"/>
      <c r="J250" s="106"/>
      <c r="K250" s="106"/>
      <c r="L250" s="106"/>
      <c r="M250" s="106"/>
      <c r="N250" s="106"/>
      <c r="O250" s="106"/>
    </row>
    <row r="251" spans="1:15" s="105" customFormat="1">
      <c r="A251" s="244"/>
      <c r="B251" s="244"/>
      <c r="C251" s="244"/>
      <c r="D251" s="250"/>
      <c r="E251" s="250"/>
      <c r="F251" s="242"/>
      <c r="G251" s="106"/>
      <c r="H251" s="106"/>
      <c r="I251" s="106"/>
      <c r="J251" s="106"/>
      <c r="K251" s="106"/>
      <c r="L251" s="106"/>
      <c r="M251" s="106"/>
      <c r="N251" s="106"/>
      <c r="O251" s="106"/>
    </row>
    <row r="252" spans="1:15" s="105" customFormat="1">
      <c r="A252" s="244"/>
      <c r="B252" s="244"/>
      <c r="C252" s="244"/>
      <c r="D252" s="250"/>
      <c r="E252" s="250"/>
      <c r="F252" s="242"/>
      <c r="G252" s="106"/>
      <c r="H252" s="106"/>
      <c r="I252" s="106"/>
      <c r="J252" s="106"/>
      <c r="K252" s="106"/>
      <c r="L252" s="106"/>
      <c r="M252" s="106"/>
      <c r="N252" s="106"/>
      <c r="O252" s="106"/>
    </row>
    <row r="253" spans="1:15" s="105" customFormat="1">
      <c r="A253" s="244"/>
      <c r="B253" s="244"/>
      <c r="C253" s="244"/>
      <c r="D253" s="250"/>
      <c r="E253" s="250"/>
      <c r="F253" s="242"/>
      <c r="G253" s="106"/>
      <c r="H253" s="106"/>
      <c r="I253" s="106"/>
      <c r="J253" s="106"/>
      <c r="K253" s="106"/>
      <c r="L253" s="106"/>
      <c r="M253" s="106"/>
      <c r="N253" s="106"/>
      <c r="O253" s="106"/>
    </row>
    <row r="254" spans="1:15" s="105" customFormat="1">
      <c r="A254" s="244"/>
      <c r="B254" s="244"/>
      <c r="C254" s="244"/>
      <c r="D254" s="250"/>
      <c r="E254" s="250"/>
      <c r="F254" s="242"/>
      <c r="G254" s="106"/>
      <c r="H254" s="106"/>
      <c r="I254" s="106"/>
      <c r="J254" s="106"/>
      <c r="K254" s="106"/>
      <c r="L254" s="106"/>
      <c r="M254" s="106"/>
      <c r="N254" s="106"/>
      <c r="O254" s="106"/>
    </row>
    <row r="255" spans="1:15" s="105" customFormat="1">
      <c r="A255" s="244"/>
      <c r="B255" s="244"/>
      <c r="C255" s="244"/>
      <c r="D255" s="250"/>
      <c r="E255" s="250"/>
      <c r="F255" s="242"/>
      <c r="G255" s="106"/>
      <c r="H255" s="106"/>
      <c r="I255" s="106"/>
      <c r="J255" s="106"/>
      <c r="K255" s="106"/>
      <c r="L255" s="106"/>
      <c r="M255" s="106"/>
      <c r="N255" s="106"/>
      <c r="O255" s="106"/>
    </row>
    <row r="256" spans="1:15" s="105" customFormat="1">
      <c r="A256" s="244"/>
      <c r="B256" s="244"/>
      <c r="C256" s="244"/>
      <c r="D256" s="250"/>
      <c r="E256" s="250"/>
      <c r="F256" s="242"/>
      <c r="G256" s="106"/>
      <c r="H256" s="106"/>
      <c r="I256" s="106"/>
      <c r="J256" s="106"/>
      <c r="K256" s="106"/>
      <c r="L256" s="106"/>
      <c r="M256" s="106"/>
      <c r="N256" s="106"/>
      <c r="O256" s="106"/>
    </row>
    <row r="257" spans="1:15" s="105" customFormat="1">
      <c r="A257" s="244"/>
      <c r="B257" s="244"/>
      <c r="C257" s="244"/>
      <c r="D257" s="250"/>
      <c r="E257" s="250"/>
      <c r="F257" s="242"/>
      <c r="G257" s="106"/>
      <c r="H257" s="106"/>
      <c r="I257" s="106"/>
      <c r="J257" s="106"/>
      <c r="K257" s="106"/>
      <c r="L257" s="106"/>
      <c r="M257" s="106"/>
      <c r="N257" s="106"/>
      <c r="O257" s="106"/>
    </row>
    <row r="258" spans="1:15" s="105" customFormat="1">
      <c r="A258" s="244"/>
      <c r="B258" s="244"/>
      <c r="C258" s="244"/>
      <c r="D258" s="250"/>
      <c r="E258" s="250"/>
      <c r="F258" s="242"/>
      <c r="G258" s="106"/>
      <c r="H258" s="106"/>
      <c r="I258" s="106"/>
      <c r="J258" s="106"/>
      <c r="K258" s="106"/>
      <c r="L258" s="106"/>
      <c r="M258" s="106"/>
      <c r="N258" s="106"/>
      <c r="O258" s="106"/>
    </row>
    <row r="259" spans="1:15" s="105" customFormat="1">
      <c r="A259" s="244"/>
      <c r="B259" s="244"/>
      <c r="C259" s="244"/>
      <c r="D259" s="250"/>
      <c r="E259" s="250"/>
      <c r="F259" s="242"/>
      <c r="G259" s="106"/>
      <c r="H259" s="106"/>
      <c r="I259" s="106"/>
      <c r="J259" s="106"/>
      <c r="K259" s="106"/>
      <c r="L259" s="106"/>
      <c r="M259" s="106"/>
      <c r="N259" s="106"/>
      <c r="O259" s="106"/>
    </row>
    <row r="260" spans="1:15" s="105" customFormat="1">
      <c r="A260" s="244"/>
      <c r="B260" s="244"/>
      <c r="C260" s="244"/>
      <c r="D260" s="250"/>
      <c r="E260" s="250"/>
      <c r="F260" s="242"/>
      <c r="G260" s="106"/>
      <c r="H260" s="106"/>
      <c r="I260" s="106"/>
      <c r="J260" s="106"/>
      <c r="K260" s="106"/>
      <c r="L260" s="106"/>
      <c r="M260" s="106"/>
      <c r="N260" s="106"/>
      <c r="O260" s="106"/>
    </row>
    <row r="261" spans="1:15" s="105" customFormat="1">
      <c r="A261" s="244"/>
      <c r="B261" s="244"/>
      <c r="C261" s="244"/>
      <c r="D261" s="250"/>
      <c r="E261" s="250"/>
      <c r="F261" s="242"/>
      <c r="G261" s="106"/>
      <c r="H261" s="106"/>
      <c r="I261" s="106"/>
      <c r="J261" s="106"/>
      <c r="K261" s="106"/>
      <c r="L261" s="106"/>
      <c r="M261" s="106"/>
      <c r="N261" s="106"/>
      <c r="O261" s="106"/>
    </row>
    <row r="262" spans="1:15" s="105" customFormat="1">
      <c r="A262" s="250"/>
      <c r="B262" s="250"/>
      <c r="C262" s="250"/>
      <c r="D262" s="250"/>
      <c r="E262" s="250"/>
      <c r="F262" s="251"/>
      <c r="G262" s="106"/>
      <c r="H262" s="106"/>
      <c r="I262" s="106"/>
      <c r="J262" s="106"/>
      <c r="K262" s="106"/>
      <c r="L262" s="106"/>
      <c r="M262" s="106"/>
      <c r="N262" s="106"/>
      <c r="O262" s="106"/>
    </row>
    <row r="263" spans="1:15" s="105" customFormat="1">
      <c r="A263" s="43"/>
      <c r="B263" s="43"/>
      <c r="C263" s="119"/>
      <c r="D263" s="40"/>
      <c r="E263" s="40"/>
      <c r="F263" s="41"/>
      <c r="G263" s="106"/>
      <c r="H263" s="106"/>
      <c r="I263" s="106"/>
      <c r="J263" s="106"/>
      <c r="K263" s="106"/>
      <c r="L263" s="106"/>
      <c r="M263" s="106"/>
      <c r="N263" s="106"/>
      <c r="O263" s="106"/>
    </row>
    <row r="264" spans="1:15" s="105" customFormat="1">
      <c r="A264" s="43"/>
      <c r="B264" s="43"/>
      <c r="C264" s="119"/>
      <c r="D264" s="40"/>
      <c r="E264" s="40"/>
      <c r="F264" s="41"/>
      <c r="G264" s="106"/>
      <c r="H264" s="106"/>
      <c r="I264" s="106"/>
      <c r="J264" s="106"/>
      <c r="K264" s="106"/>
      <c r="L264" s="106"/>
      <c r="M264" s="106"/>
      <c r="N264" s="106"/>
      <c r="O264" s="106"/>
    </row>
    <row r="265" spans="1:15" s="105" customFormat="1">
      <c r="A265" s="43"/>
      <c r="B265" s="43"/>
      <c r="C265" s="119"/>
      <c r="D265" s="40"/>
      <c r="E265" s="40"/>
      <c r="F265" s="41"/>
      <c r="G265" s="106"/>
      <c r="H265" s="106"/>
      <c r="I265" s="106"/>
      <c r="J265" s="106"/>
      <c r="K265" s="106"/>
      <c r="L265" s="106"/>
      <c r="M265" s="106"/>
      <c r="N265" s="106"/>
      <c r="O265" s="106"/>
    </row>
    <row r="266" spans="1:15" s="105" customFormat="1">
      <c r="A266" s="22"/>
      <c r="B266" s="22"/>
      <c r="C266" s="23"/>
      <c r="D266" s="40"/>
      <c r="E266" s="40"/>
      <c r="F266" s="41"/>
      <c r="G266" s="106"/>
      <c r="H266" s="106"/>
      <c r="I266" s="106"/>
      <c r="J266" s="106"/>
      <c r="K266" s="106"/>
      <c r="L266" s="106"/>
      <c r="M266" s="106"/>
      <c r="N266" s="106"/>
      <c r="O266" s="106"/>
    </row>
    <row r="267" spans="1:15" s="105" customFormat="1">
      <c r="A267" s="22"/>
      <c r="B267" s="22"/>
      <c r="C267" s="23"/>
      <c r="D267" s="40"/>
      <c r="E267" s="40"/>
      <c r="F267" s="41"/>
      <c r="G267" s="106"/>
      <c r="H267" s="106"/>
      <c r="I267" s="106"/>
      <c r="J267" s="106"/>
      <c r="K267" s="106"/>
      <c r="L267" s="106"/>
      <c r="M267" s="106"/>
      <c r="N267" s="106"/>
      <c r="O267" s="106"/>
    </row>
    <row r="268" spans="1:15" s="105" customFormat="1">
      <c r="A268" s="22"/>
      <c r="B268" s="22"/>
      <c r="C268" s="23"/>
      <c r="D268" s="40"/>
      <c r="E268" s="40"/>
      <c r="F268" s="41"/>
      <c r="G268" s="106"/>
      <c r="H268" s="106"/>
      <c r="I268" s="106"/>
      <c r="J268" s="106"/>
      <c r="K268" s="106"/>
      <c r="L268" s="106"/>
      <c r="M268" s="106"/>
      <c r="N268" s="106"/>
      <c r="O268" s="106"/>
    </row>
    <row r="269" spans="1:15" s="105" customFormat="1">
      <c r="A269" s="22"/>
      <c r="B269" s="22"/>
      <c r="C269" s="23"/>
      <c r="D269" s="40"/>
      <c r="E269" s="40"/>
      <c r="F269" s="41"/>
      <c r="G269" s="106"/>
      <c r="H269" s="106"/>
      <c r="I269" s="106"/>
      <c r="J269" s="106"/>
      <c r="K269" s="106"/>
      <c r="L269" s="106"/>
      <c r="M269" s="106"/>
      <c r="N269" s="106"/>
      <c r="O269" s="106"/>
    </row>
    <row r="270" spans="1:15" s="105" customFormat="1">
      <c r="A270" s="43"/>
      <c r="B270" s="43"/>
      <c r="C270" s="42"/>
      <c r="D270" s="40"/>
      <c r="E270" s="40"/>
      <c r="F270" s="41"/>
      <c r="G270" s="106"/>
      <c r="H270" s="106"/>
      <c r="I270" s="106"/>
      <c r="J270" s="106"/>
      <c r="K270" s="106"/>
      <c r="L270" s="106"/>
      <c r="M270" s="106"/>
      <c r="N270" s="106"/>
      <c r="O270" s="106"/>
    </row>
    <row r="271" spans="1:15" s="105" customFormat="1">
      <c r="A271" s="43"/>
      <c r="B271" s="43"/>
      <c r="C271" s="42"/>
      <c r="D271" s="40"/>
      <c r="E271" s="40"/>
      <c r="F271" s="41"/>
      <c r="G271" s="106"/>
      <c r="H271" s="106"/>
      <c r="I271" s="106"/>
      <c r="J271" s="106"/>
      <c r="K271" s="106"/>
      <c r="L271" s="106"/>
      <c r="M271" s="106"/>
      <c r="N271" s="106"/>
      <c r="O271" s="106"/>
    </row>
    <row r="272" spans="1:15" s="105" customFormat="1">
      <c r="A272" s="43"/>
      <c r="B272" s="43"/>
      <c r="C272" s="42"/>
      <c r="D272" s="40"/>
      <c r="E272" s="40"/>
      <c r="F272" s="41"/>
      <c r="G272" s="106"/>
      <c r="H272" s="106"/>
      <c r="I272" s="106"/>
      <c r="J272" s="106"/>
      <c r="K272" s="106"/>
      <c r="L272" s="106"/>
      <c r="M272" s="106"/>
      <c r="N272" s="106"/>
      <c r="O272" s="106"/>
    </row>
    <row r="273" spans="1:15" s="105" customFormat="1">
      <c r="A273" s="43"/>
      <c r="B273" s="43"/>
      <c r="C273" s="42"/>
      <c r="D273" s="40"/>
      <c r="E273" s="40"/>
      <c r="F273" s="41"/>
      <c r="G273" s="106"/>
      <c r="H273" s="106"/>
      <c r="I273" s="106"/>
      <c r="J273" s="106"/>
      <c r="K273" s="106"/>
      <c r="L273" s="106"/>
      <c r="M273" s="106"/>
      <c r="N273" s="106"/>
      <c r="O273" s="106"/>
    </row>
    <row r="274" spans="1:15" s="105" customFormat="1">
      <c r="A274" s="43"/>
      <c r="B274" s="43"/>
      <c r="C274" s="42"/>
      <c r="D274" s="40"/>
      <c r="E274" s="40"/>
      <c r="F274" s="41"/>
      <c r="G274" s="106"/>
      <c r="H274" s="106"/>
      <c r="I274" s="106"/>
      <c r="J274" s="106"/>
      <c r="K274" s="106"/>
      <c r="L274" s="106"/>
      <c r="M274" s="106"/>
      <c r="N274" s="106"/>
      <c r="O274" s="106"/>
    </row>
    <row r="275" spans="1:15" s="105" customFormat="1">
      <c r="A275" s="43"/>
      <c r="B275" s="43"/>
      <c r="C275" s="42"/>
      <c r="D275" s="40"/>
      <c r="E275" s="40"/>
      <c r="F275" s="41"/>
      <c r="G275" s="106"/>
      <c r="H275" s="106"/>
      <c r="I275" s="106"/>
      <c r="J275" s="106"/>
      <c r="K275" s="106"/>
      <c r="L275" s="106"/>
      <c r="M275" s="106"/>
      <c r="N275" s="106"/>
      <c r="O275" s="106"/>
    </row>
    <row r="276" spans="1:15" s="105" customFormat="1">
      <c r="A276" s="43"/>
      <c r="B276" s="43"/>
      <c r="C276" s="42"/>
      <c r="D276" s="40"/>
      <c r="E276" s="40"/>
      <c r="F276" s="41"/>
      <c r="G276" s="106"/>
      <c r="H276" s="106"/>
      <c r="I276" s="106"/>
      <c r="J276" s="106"/>
      <c r="K276" s="106"/>
      <c r="L276" s="106"/>
      <c r="M276" s="106"/>
      <c r="N276" s="106"/>
      <c r="O276" s="106"/>
    </row>
    <row r="277" spans="1:15" s="105" customFormat="1">
      <c r="A277" s="43"/>
      <c r="B277" s="43"/>
      <c r="C277" s="42"/>
      <c r="D277" s="40"/>
      <c r="E277" s="40"/>
      <c r="F277" s="41"/>
      <c r="G277" s="106"/>
      <c r="H277" s="106"/>
      <c r="I277" s="106"/>
      <c r="J277" s="106"/>
      <c r="K277" s="106"/>
      <c r="L277" s="106"/>
      <c r="M277" s="106"/>
      <c r="N277" s="106"/>
      <c r="O277" s="106"/>
    </row>
    <row r="278" spans="1:15" s="105" customFormat="1">
      <c r="A278" s="43"/>
      <c r="B278" s="43"/>
      <c r="C278" s="42"/>
      <c r="D278" s="40"/>
      <c r="E278" s="40"/>
      <c r="F278" s="41"/>
      <c r="G278" s="106"/>
      <c r="H278" s="106"/>
      <c r="I278" s="106"/>
      <c r="J278" s="106"/>
      <c r="K278" s="106"/>
      <c r="L278" s="106"/>
      <c r="M278" s="106"/>
      <c r="N278" s="106"/>
      <c r="O278" s="106"/>
    </row>
    <row r="279" spans="1:15" s="105" customFormat="1">
      <c r="A279" s="43"/>
      <c r="B279" s="43"/>
      <c r="C279" s="42"/>
      <c r="D279" s="40"/>
      <c r="E279" s="40"/>
      <c r="F279" s="41"/>
      <c r="G279" s="106"/>
      <c r="H279" s="106"/>
      <c r="I279" s="106"/>
      <c r="J279" s="106"/>
      <c r="K279" s="106"/>
      <c r="L279" s="106"/>
      <c r="M279" s="106"/>
      <c r="N279" s="106"/>
      <c r="O279" s="106"/>
    </row>
    <row r="280" spans="1:15" s="105" customFormat="1">
      <c r="A280" s="43"/>
      <c r="B280" s="43"/>
      <c r="C280" s="42"/>
      <c r="D280" s="40"/>
      <c r="E280" s="40"/>
      <c r="F280" s="41"/>
      <c r="G280" s="106"/>
      <c r="H280" s="106"/>
      <c r="I280" s="106"/>
      <c r="J280" s="106"/>
      <c r="K280" s="106"/>
      <c r="L280" s="106"/>
      <c r="M280" s="106"/>
      <c r="N280" s="106"/>
      <c r="O280" s="106"/>
    </row>
    <row r="281" spans="1:15" s="105" customFormat="1">
      <c r="A281" s="323" t="s">
        <v>66</v>
      </c>
      <c r="B281" s="323"/>
      <c r="C281" s="323"/>
      <c r="D281" s="151">
        <f>SUM(D251:D280)</f>
        <v>0</v>
      </c>
      <c r="E281" s="149">
        <f>SUM(E251:E280)</f>
        <v>0</v>
      </c>
      <c r="F281" s="5"/>
      <c r="G281" s="106"/>
      <c r="H281" s="106"/>
      <c r="I281" s="106"/>
      <c r="J281" s="106"/>
      <c r="K281" s="106"/>
      <c r="L281" s="106"/>
      <c r="M281" s="106"/>
      <c r="N281" s="106"/>
      <c r="O281" s="106"/>
    </row>
    <row r="282" spans="1:15" s="105" customFormat="1">
      <c r="A282" s="323" t="s">
        <v>68</v>
      </c>
      <c r="B282" s="323"/>
      <c r="C282" s="323"/>
      <c r="D282" s="323"/>
      <c r="E282" s="148">
        <f>D281+0.5*E281</f>
        <v>0</v>
      </c>
      <c r="F282" s="6"/>
      <c r="G282" s="106"/>
      <c r="H282" s="106"/>
      <c r="I282" s="106"/>
      <c r="J282" s="106"/>
      <c r="K282" s="106"/>
      <c r="L282" s="106"/>
      <c r="M282" s="106"/>
      <c r="N282" s="106"/>
      <c r="O282" s="106"/>
    </row>
    <row r="283" spans="1:15" s="105" customFormat="1">
      <c r="A283" s="323" t="s">
        <v>4</v>
      </c>
      <c r="B283" s="323"/>
      <c r="C283" s="323"/>
      <c r="D283" s="323"/>
      <c r="E283" s="323"/>
      <c r="F283" s="150">
        <f>SUM(F251:F280)</f>
        <v>0</v>
      </c>
      <c r="G283" s="106"/>
      <c r="H283" s="106"/>
      <c r="I283" s="106"/>
      <c r="J283" s="106"/>
      <c r="K283" s="106"/>
      <c r="L283" s="106"/>
      <c r="M283" s="106"/>
      <c r="N283" s="106"/>
      <c r="O283" s="106"/>
    </row>
    <row r="284" spans="1:15" s="105" customFormat="1">
      <c r="A284" s="322" t="s">
        <v>83</v>
      </c>
      <c r="B284" s="323"/>
      <c r="C284" s="323"/>
      <c r="D284" s="323"/>
      <c r="E284" s="323"/>
      <c r="F284" s="150">
        <f>((2*E282)/3)+F283</f>
        <v>0</v>
      </c>
      <c r="G284" s="106"/>
      <c r="H284" s="106"/>
      <c r="I284" s="106"/>
      <c r="J284" s="106"/>
      <c r="K284" s="106"/>
      <c r="L284" s="106"/>
      <c r="M284" s="106"/>
      <c r="N284" s="106"/>
      <c r="O284" s="106"/>
    </row>
    <row r="285" spans="1:15" s="105" customFormat="1">
      <c r="A285" s="108"/>
      <c r="B285" s="108"/>
      <c r="C285" s="108"/>
      <c r="D285" s="108"/>
      <c r="E285" s="108"/>
      <c r="F285" s="2"/>
      <c r="G285" s="106"/>
      <c r="H285" s="106"/>
      <c r="I285" s="106"/>
      <c r="J285" s="106"/>
      <c r="K285" s="106"/>
      <c r="L285" s="106"/>
      <c r="M285" s="106"/>
      <c r="N285" s="106"/>
      <c r="O285" s="106"/>
    </row>
    <row r="286" spans="1:15" s="108" customFormat="1">
      <c r="F286" s="2"/>
      <c r="G286" s="109"/>
      <c r="H286" s="109"/>
      <c r="I286" s="109"/>
      <c r="J286" s="109"/>
      <c r="K286" s="109"/>
      <c r="L286" s="109"/>
      <c r="M286" s="109"/>
      <c r="N286" s="109"/>
      <c r="O286" s="109"/>
    </row>
    <row r="287" spans="1:15" s="108" customFormat="1">
      <c r="F287" s="2"/>
      <c r="G287" s="109"/>
      <c r="H287" s="109"/>
      <c r="I287" s="109"/>
      <c r="J287" s="109"/>
      <c r="K287" s="109"/>
      <c r="L287" s="109"/>
      <c r="M287" s="109"/>
      <c r="N287" s="109"/>
      <c r="O287" s="109"/>
    </row>
    <row r="288" spans="1:15" s="108" customFormat="1">
      <c r="F288" s="2"/>
      <c r="G288" s="109"/>
      <c r="H288" s="109"/>
      <c r="I288" s="109"/>
      <c r="J288" s="109"/>
      <c r="K288" s="109"/>
      <c r="L288" s="109"/>
      <c r="M288" s="109"/>
      <c r="N288" s="109"/>
      <c r="O288" s="109"/>
    </row>
    <row r="289" spans="1:15" s="108" customFormat="1">
      <c r="F289" s="2"/>
      <c r="G289" s="109"/>
      <c r="H289" s="109"/>
      <c r="I289" s="109"/>
      <c r="J289" s="109"/>
      <c r="K289" s="109"/>
      <c r="L289" s="109"/>
      <c r="M289" s="109"/>
      <c r="N289" s="109"/>
      <c r="O289" s="109"/>
    </row>
    <row r="290" spans="1:15" s="108" customFormat="1">
      <c r="F290" s="2"/>
      <c r="G290" s="109"/>
      <c r="H290" s="109"/>
      <c r="I290" s="109"/>
      <c r="J290" s="109"/>
      <c r="K290" s="109"/>
      <c r="L290" s="109"/>
      <c r="M290" s="109"/>
      <c r="N290" s="109"/>
      <c r="O290" s="109"/>
    </row>
    <row r="291" spans="1:15" s="108" customFormat="1">
      <c r="F291" s="2"/>
      <c r="G291" s="109"/>
      <c r="H291" s="109"/>
      <c r="I291" s="109"/>
      <c r="J291" s="109"/>
      <c r="K291" s="109"/>
      <c r="L291" s="109"/>
      <c r="M291" s="109"/>
      <c r="N291" s="109"/>
      <c r="O291" s="109"/>
    </row>
    <row r="292" spans="1:15" s="105" customFormat="1">
      <c r="A292" s="108"/>
      <c r="B292" s="108"/>
      <c r="C292" s="108"/>
      <c r="D292" s="108"/>
      <c r="E292" s="108"/>
      <c r="F292" s="2"/>
      <c r="G292" s="106"/>
      <c r="H292" s="106"/>
      <c r="I292" s="106"/>
      <c r="J292" s="106"/>
      <c r="K292" s="106"/>
      <c r="L292" s="106"/>
      <c r="M292" s="106"/>
      <c r="N292" s="106"/>
      <c r="O292" s="106"/>
    </row>
    <row r="293" spans="1:15">
      <c r="A293" s="2"/>
    </row>
    <row r="294" spans="1:15">
      <c r="A294" s="2"/>
    </row>
    <row r="295" spans="1:15">
      <c r="A295" s="2"/>
    </row>
    <row r="300" spans="1:15">
      <c r="A300" s="2"/>
    </row>
    <row r="301" spans="1:15">
      <c r="A301" s="2"/>
    </row>
    <row r="302" spans="1:15">
      <c r="A302" s="2"/>
    </row>
    <row r="303" spans="1:15">
      <c r="A303" s="2"/>
    </row>
    <row r="304" spans="1:15">
      <c r="A304" s="2"/>
    </row>
    <row r="305" spans="1:1">
      <c r="A305" s="2"/>
    </row>
    <row r="306" spans="1:1">
      <c r="A306"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sheetData>
  <sheetProtection password="C3B8" sheet="1" objects="1" scenarios="1" selectLockedCells="1"/>
  <dataConsolidate/>
  <mergeCells count="117">
    <mergeCell ref="A218:F218"/>
    <mergeCell ref="A219:F219"/>
    <mergeCell ref="A87:F87"/>
    <mergeCell ref="A245:E245"/>
    <mergeCell ref="A246:E246"/>
    <mergeCell ref="A191:B191"/>
    <mergeCell ref="A192:B192"/>
    <mergeCell ref="A193:B193"/>
    <mergeCell ref="C72:D72"/>
    <mergeCell ref="E73:F73"/>
    <mergeCell ref="A194:B194"/>
    <mergeCell ref="A186:B186"/>
    <mergeCell ref="A187:B187"/>
    <mergeCell ref="A188:B188"/>
    <mergeCell ref="A189:B189"/>
    <mergeCell ref="A190:B190"/>
    <mergeCell ref="C176:D176"/>
    <mergeCell ref="C177:D177"/>
    <mergeCell ref="C178:D178"/>
    <mergeCell ref="C179:D179"/>
    <mergeCell ref="C180:D180"/>
    <mergeCell ref="C181:D181"/>
    <mergeCell ref="C182:D182"/>
    <mergeCell ref="C183:D183"/>
    <mergeCell ref="A200:E200"/>
    <mergeCell ref="A201:E201"/>
    <mergeCell ref="A123:E123"/>
    <mergeCell ref="A122:E122"/>
    <mergeCell ref="E72:F72"/>
    <mergeCell ref="E71:F71"/>
    <mergeCell ref="A178:B178"/>
    <mergeCell ref="A179:B179"/>
    <mergeCell ref="A180:B180"/>
    <mergeCell ref="C185:D185"/>
    <mergeCell ref="C186:D186"/>
    <mergeCell ref="C187:D187"/>
    <mergeCell ref="C188:D188"/>
    <mergeCell ref="C189:D189"/>
    <mergeCell ref="C73:D73"/>
    <mergeCell ref="A86:F86"/>
    <mergeCell ref="A120:C120"/>
    <mergeCell ref="A134:F134"/>
    <mergeCell ref="A135:F135"/>
    <mergeCell ref="A174:F174"/>
    <mergeCell ref="C184:D184"/>
    <mergeCell ref="C195:D195"/>
    <mergeCell ref="C196:D196"/>
    <mergeCell ref="C197:D197"/>
    <mergeCell ref="A1:F1"/>
    <mergeCell ref="A2:F2"/>
    <mergeCell ref="A12:B12"/>
    <mergeCell ref="A10:F10"/>
    <mergeCell ref="A11:B11"/>
    <mergeCell ref="D12:F12"/>
    <mergeCell ref="B6:C6"/>
    <mergeCell ref="C70:D70"/>
    <mergeCell ref="A15:F15"/>
    <mergeCell ref="D42:F42"/>
    <mergeCell ref="A24:F25"/>
    <mergeCell ref="A27:F27"/>
    <mergeCell ref="A29:F29"/>
    <mergeCell ref="A38:B38"/>
    <mergeCell ref="A45:F45"/>
    <mergeCell ref="A13:B13"/>
    <mergeCell ref="A14:B14"/>
    <mergeCell ref="D13:F13"/>
    <mergeCell ref="D14:F14"/>
    <mergeCell ref="A23:D23"/>
    <mergeCell ref="A17:C17"/>
    <mergeCell ref="A4:F4"/>
    <mergeCell ref="A46:F46"/>
    <mergeCell ref="A47:F47"/>
    <mergeCell ref="C16:D16"/>
    <mergeCell ref="C22:D22"/>
    <mergeCell ref="C175:D175"/>
    <mergeCell ref="A175:B175"/>
    <mergeCell ref="A284:E284"/>
    <mergeCell ref="A248:F248"/>
    <mergeCell ref="A249:F249"/>
    <mergeCell ref="A198:D198"/>
    <mergeCell ref="A199:E199"/>
    <mergeCell ref="A281:C281"/>
    <mergeCell ref="A282:D282"/>
    <mergeCell ref="A283:E283"/>
    <mergeCell ref="C71:D71"/>
    <mergeCell ref="C18:D18"/>
    <mergeCell ref="B21:D21"/>
    <mergeCell ref="B20:D20"/>
    <mergeCell ref="A181:B181"/>
    <mergeCell ref="A182:B182"/>
    <mergeCell ref="A183:B183"/>
    <mergeCell ref="A184:B184"/>
    <mergeCell ref="A185:B185"/>
    <mergeCell ref="A176:B176"/>
    <mergeCell ref="A177:B177"/>
    <mergeCell ref="A65:C65"/>
    <mergeCell ref="C190:D190"/>
    <mergeCell ref="C191:D191"/>
    <mergeCell ref="C192:D192"/>
    <mergeCell ref="C193:D193"/>
    <mergeCell ref="C194:D194"/>
    <mergeCell ref="A196:B196"/>
    <mergeCell ref="A197:B197"/>
    <mergeCell ref="A195:B195"/>
    <mergeCell ref="C19:D19"/>
    <mergeCell ref="A133:F133"/>
    <mergeCell ref="A66:D66"/>
    <mergeCell ref="A67:E67"/>
    <mergeCell ref="A121:D121"/>
    <mergeCell ref="A162:C162"/>
    <mergeCell ref="A163:D163"/>
    <mergeCell ref="A164:E164"/>
    <mergeCell ref="A165:E165"/>
    <mergeCell ref="A69:F69"/>
    <mergeCell ref="E70:F70"/>
    <mergeCell ref="A68:E68"/>
    <mergeCell ref="A124:E124"/>
  </mergeCells>
  <conditionalFormatting sqref="E23">
    <cfRule type="aboveAverage" priority="14" aboveAverage="0"/>
  </conditionalFormatting>
  <conditionalFormatting sqref="F23">
    <cfRule type="iconSet" priority="2">
      <iconSet iconSet="3TrafficLights2">
        <cfvo type="percent" val="0"/>
        <cfvo type="percent" val="33"/>
        <cfvo type="percent" val="67"/>
      </iconSet>
    </cfRule>
  </conditionalFormatting>
  <dataValidations xWindow="356" yWindow="439" count="4">
    <dataValidation type="list" allowBlank="1" showInputMessage="1" showErrorMessage="1" sqref="B7:B8">
      <formula1>"Quarter, March, June, September, December"</formula1>
    </dataValidation>
    <dataValidation type="list" allowBlank="1" showInputMessage="1" showErrorMessage="1" sqref="C8">
      <formula1>"Year, 2014, 2015, 2016, 2017, 2018, 2019, 2020, 2021, 2022, 2023, 2024, 2025"</formula1>
    </dataValidation>
    <dataValidation type="list" allowBlank="1" showInputMessage="1" showErrorMessage="1" sqref="C7">
      <formula1>"Year, 2012, 2013, 2014, 2015, 2016, 2017, 2018, 2019, 2020, 2021, 2022, 2023, 2024, 2025"</formula1>
    </dataValidation>
    <dataValidation errorStyle="warning" allowBlank="1" showInputMessage="1" errorTitle="Linear Algebra" error="Linear Albebra is required. Contact the AA for information." sqref="C73:D73"/>
  </dataValidations>
  <hyperlinks>
    <hyperlink ref="A11:B11" r:id="rId1" display="If unsure check ABET web site here"/>
  </hyperlinks>
  <printOptions horizontalCentered="1"/>
  <pageMargins left="0.25" right="0.25" top="0.5" bottom="0.5" header="0.3" footer="0.3"/>
  <pageSetup scale="98" orientation="portrait"/>
  <headerFooter>
    <oddFooter>&amp;CPage &amp;P of &amp;N</oddFooter>
  </headerFooter>
  <rowBreaks count="2" manualBreakCount="2">
    <brk id="217" max="5" man="1"/>
    <brk id="247" max="5" man="1"/>
  </rowBreaks>
  <ignoredErrors>
    <ignoredError sqref="E17" formula="1"/>
    <ignoredError sqref="E221 E222:E240" unlockedFormula="1"/>
  </ignoredErrors>
  <extLst>
    <ext xmlns:x14="http://schemas.microsoft.com/office/spreadsheetml/2009/9/main" uri="{78C0D931-6437-407d-A8EE-F0AAD7539E65}">
      <x14:conditionalFormattings>
        <x14:conditionalFormatting xmlns:xm="http://schemas.microsoft.com/office/excel/2006/main">
          <x14:cfRule type="cellIs" priority="1" operator="lessThan" id="{9E2554A1-602B-44F6-9319-FA09DF6F4CDE}">
            <xm:f>Test!$A$13</xm:f>
            <x14:dxf>
              <fill>
                <patternFill>
                  <bgColor rgb="FFFF0000"/>
                </patternFill>
              </fill>
            </x14:dxf>
          </x14:cfRule>
          <xm:sqref>F124</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4" tint="0.39997558519241921"/>
  </sheetPr>
  <dimension ref="A1:H180"/>
  <sheetViews>
    <sheetView showGridLines="0" view="pageLayout" workbookViewId="0">
      <selection activeCell="B6" sqref="B6:C6"/>
    </sheetView>
  </sheetViews>
  <sheetFormatPr baseColWidth="10" defaultColWidth="9.1640625" defaultRowHeight="14" x14ac:dyDescent="0"/>
  <cols>
    <col min="1" max="1" width="21.6640625" style="10" customWidth="1"/>
    <col min="2" max="2" width="13.5" style="10" customWidth="1"/>
    <col min="3" max="3" width="29.5" style="10" customWidth="1"/>
    <col min="4" max="4" width="10.5" style="10" customWidth="1"/>
    <col min="5" max="5" width="8.33203125" style="10" customWidth="1"/>
    <col min="6" max="6" width="10.5" style="10" customWidth="1"/>
    <col min="7" max="16384" width="9.1640625" style="10"/>
  </cols>
  <sheetData>
    <row r="1" spans="1:6" ht="18">
      <c r="A1" s="340" t="s">
        <v>11</v>
      </c>
      <c r="B1" s="340"/>
      <c r="C1" s="340"/>
      <c r="D1" s="340"/>
      <c r="E1" s="340"/>
      <c r="F1" s="340"/>
    </row>
    <row r="2" spans="1:6" ht="18">
      <c r="A2" s="340" t="s">
        <v>55</v>
      </c>
      <c r="B2" s="340"/>
      <c r="C2" s="340"/>
      <c r="D2" s="340"/>
      <c r="E2" s="340"/>
      <c r="F2" s="340"/>
    </row>
    <row r="3" spans="1:6" ht="9" customHeight="1">
      <c r="A3" s="16"/>
      <c r="B3" s="17"/>
      <c r="C3" s="17"/>
      <c r="D3" s="17"/>
      <c r="E3" s="17"/>
      <c r="F3" s="17"/>
    </row>
    <row r="4" spans="1:6" ht="121.5" customHeight="1">
      <c r="A4" s="386" t="s">
        <v>34</v>
      </c>
      <c r="B4" s="387"/>
      <c r="C4" s="387"/>
      <c r="D4" s="387"/>
      <c r="E4" s="387"/>
      <c r="F4" s="387"/>
    </row>
    <row r="6" spans="1:6" ht="15">
      <c r="A6" s="28" t="s">
        <v>23</v>
      </c>
      <c r="B6" s="344"/>
      <c r="C6" s="344"/>
      <c r="D6" s="11"/>
      <c r="E6" s="11"/>
      <c r="F6" s="11"/>
    </row>
    <row r="7" spans="1:6">
      <c r="A7" s="28" t="s">
        <v>31</v>
      </c>
      <c r="B7" s="36" t="s">
        <v>33</v>
      </c>
      <c r="C7" s="37" t="s">
        <v>14</v>
      </c>
      <c r="D7" s="11"/>
      <c r="E7" s="11"/>
      <c r="F7" s="11"/>
    </row>
    <row r="8" spans="1:6">
      <c r="A8" s="28" t="s">
        <v>32</v>
      </c>
      <c r="B8" s="36" t="s">
        <v>33</v>
      </c>
      <c r="C8" s="38" t="s">
        <v>14</v>
      </c>
      <c r="D8" s="11"/>
      <c r="E8" s="11"/>
      <c r="F8" s="11"/>
    </row>
    <row r="9" spans="1:6">
      <c r="A9" s="11"/>
      <c r="B9" s="11"/>
      <c r="C9" s="11"/>
      <c r="D9" s="11"/>
      <c r="E9" s="11"/>
      <c r="F9" s="11"/>
    </row>
    <row r="10" spans="1:6">
      <c r="A10" s="379" t="s">
        <v>169</v>
      </c>
      <c r="B10" s="379"/>
      <c r="C10" s="384"/>
      <c r="D10" s="384"/>
      <c r="E10" s="384"/>
      <c r="F10" s="384"/>
    </row>
    <row r="11" spans="1:6">
      <c r="A11" s="379" t="s">
        <v>170</v>
      </c>
      <c r="B11" s="379"/>
      <c r="C11" s="388"/>
      <c r="D11" s="388"/>
      <c r="E11" s="388"/>
      <c r="F11" s="388"/>
    </row>
    <row r="12" spans="1:6">
      <c r="A12" s="381" t="s">
        <v>168</v>
      </c>
      <c r="B12" s="381"/>
      <c r="C12" s="384"/>
      <c r="D12" s="384"/>
      <c r="E12" s="384"/>
      <c r="F12" s="384"/>
    </row>
    <row r="13" spans="1:6">
      <c r="A13" s="381" t="s">
        <v>171</v>
      </c>
      <c r="B13" s="381"/>
      <c r="C13" s="164" t="s">
        <v>151</v>
      </c>
      <c r="D13" s="381"/>
      <c r="E13" s="381"/>
      <c r="F13" s="381"/>
    </row>
    <row r="14" spans="1:6">
      <c r="A14" s="385" t="s">
        <v>21</v>
      </c>
      <c r="B14" s="385"/>
      <c r="C14" s="206"/>
      <c r="D14" s="206"/>
      <c r="E14" s="199"/>
      <c r="F14" s="199"/>
    </row>
    <row r="15" spans="1:6" s="48" customFormat="1">
      <c r="A15" s="199"/>
      <c r="B15" s="199"/>
      <c r="C15" s="206"/>
      <c r="D15" s="206"/>
      <c r="E15" s="199"/>
      <c r="F15" s="199"/>
    </row>
    <row r="16" spans="1:6">
      <c r="A16" s="199"/>
      <c r="B16" s="199"/>
      <c r="C16" s="199"/>
      <c r="D16" s="199"/>
      <c r="E16" s="199"/>
      <c r="F16" s="199"/>
    </row>
    <row r="17" spans="1:8">
      <c r="A17" s="8" t="s">
        <v>27</v>
      </c>
      <c r="B17" s="28"/>
      <c r="C17" s="198"/>
      <c r="D17" s="198"/>
      <c r="E17" s="198"/>
      <c r="F17" s="28"/>
    </row>
    <row r="18" spans="1:8">
      <c r="A18" s="8"/>
      <c r="B18" s="28"/>
      <c r="C18" s="200"/>
      <c r="D18" s="383"/>
      <c r="E18" s="383"/>
      <c r="F18" s="28"/>
    </row>
    <row r="19" spans="1:8">
      <c r="A19" s="49"/>
      <c r="B19" s="49"/>
      <c r="C19" s="49"/>
      <c r="D19" s="49"/>
      <c r="E19" s="49"/>
      <c r="F19" s="49"/>
    </row>
    <row r="20" spans="1:8">
      <c r="A20" s="34" t="s">
        <v>28</v>
      </c>
      <c r="B20" s="201"/>
      <c r="C20" s="202" t="s">
        <v>172</v>
      </c>
      <c r="D20" s="197"/>
      <c r="E20" s="30"/>
      <c r="F20" s="30"/>
    </row>
    <row r="21" spans="1:8" s="48" customFormat="1">
      <c r="A21" s="28"/>
      <c r="B21" s="28"/>
      <c r="C21" s="30"/>
      <c r="D21" s="30"/>
      <c r="E21" s="30"/>
      <c r="F21" s="30"/>
    </row>
    <row r="22" spans="1:8" s="48" customFormat="1">
      <c r="A22" s="28"/>
      <c r="B22" s="28"/>
      <c r="C22" s="30"/>
      <c r="D22" s="30"/>
      <c r="E22" s="30"/>
      <c r="F22" s="30"/>
    </row>
    <row r="23" spans="1:8">
      <c r="A23" s="28"/>
      <c r="B23" s="28"/>
      <c r="C23" s="30"/>
      <c r="D23" s="30"/>
      <c r="E23" s="30"/>
      <c r="F23" s="30"/>
    </row>
    <row r="24" spans="1:8">
      <c r="A24" s="28"/>
      <c r="B24" s="28"/>
      <c r="C24" s="28"/>
      <c r="D24" s="28"/>
      <c r="E24" s="28"/>
      <c r="F24" s="28"/>
    </row>
    <row r="25" spans="1:8">
      <c r="A25" s="382" t="s">
        <v>11</v>
      </c>
      <c r="B25" s="382"/>
      <c r="C25" s="382"/>
      <c r="D25" s="382"/>
      <c r="E25" s="382"/>
      <c r="F25" s="382"/>
    </row>
    <row r="26" spans="1:8">
      <c r="A26" s="11"/>
      <c r="B26" s="11"/>
      <c r="C26" s="11"/>
      <c r="D26" s="11"/>
      <c r="E26" s="11"/>
      <c r="F26" s="11"/>
    </row>
    <row r="27" spans="1:8">
      <c r="A27" s="378" t="s">
        <v>54</v>
      </c>
      <c r="B27" s="378"/>
      <c r="C27" s="378"/>
      <c r="D27" s="378"/>
      <c r="E27" s="378"/>
      <c r="F27" s="378"/>
      <c r="G27" s="7"/>
      <c r="H27" s="7"/>
    </row>
    <row r="28" spans="1:8">
      <c r="A28" s="11"/>
      <c r="B28" s="11"/>
      <c r="C28" s="11"/>
      <c r="D28" s="11"/>
      <c r="E28" s="11"/>
      <c r="F28" s="11"/>
    </row>
    <row r="29" spans="1:8">
      <c r="A29" s="12"/>
      <c r="B29" s="12"/>
      <c r="C29" s="12"/>
      <c r="D29" s="12"/>
      <c r="E29" s="12"/>
      <c r="F29" s="12"/>
    </row>
    <row r="30" spans="1:8">
      <c r="A30" s="31"/>
      <c r="B30" s="31"/>
      <c r="C30" s="32"/>
      <c r="D30" s="32"/>
      <c r="E30" s="32"/>
      <c r="F30" s="32"/>
    </row>
    <row r="31" spans="1:8">
      <c r="A31" s="377" t="s">
        <v>17</v>
      </c>
      <c r="B31" s="377"/>
      <c r="C31" s="70" t="s">
        <v>19</v>
      </c>
      <c r="D31" s="33"/>
      <c r="E31" s="33"/>
      <c r="F31" s="33"/>
    </row>
    <row r="32" spans="1:8">
      <c r="A32" s="12"/>
      <c r="B32" s="12"/>
      <c r="C32" s="12"/>
      <c r="D32" s="12"/>
      <c r="E32" s="12"/>
      <c r="F32" s="12"/>
    </row>
    <row r="33" spans="1:6">
      <c r="A33" s="31"/>
      <c r="B33" s="31"/>
      <c r="C33" s="12"/>
      <c r="D33" s="12"/>
      <c r="E33" s="12"/>
      <c r="F33" s="12"/>
    </row>
    <row r="34" spans="1:6">
      <c r="A34" s="32" t="s">
        <v>18</v>
      </c>
      <c r="B34" s="32"/>
      <c r="C34" s="70" t="s">
        <v>19</v>
      </c>
      <c r="D34" s="12"/>
      <c r="E34" s="12"/>
      <c r="F34" s="12"/>
    </row>
    <row r="35" spans="1:6">
      <c r="A35" s="32"/>
      <c r="B35" s="32"/>
      <c r="C35" s="12"/>
      <c r="D35" s="12"/>
      <c r="E35" s="12"/>
      <c r="F35" s="12"/>
    </row>
    <row r="36" spans="1:6">
      <c r="A36" s="32"/>
      <c r="B36" s="32"/>
      <c r="C36" s="12"/>
      <c r="D36" s="12"/>
      <c r="E36" s="12"/>
      <c r="F36" s="12"/>
    </row>
    <row r="37" spans="1:6">
      <c r="A37" s="34" t="s">
        <v>20</v>
      </c>
      <c r="B37" s="34"/>
      <c r="C37" s="70" t="s">
        <v>19</v>
      </c>
      <c r="D37" s="12"/>
      <c r="E37" s="12"/>
      <c r="F37" s="12"/>
    </row>
    <row r="38" spans="1:6">
      <c r="A38" s="12"/>
      <c r="B38" s="12"/>
      <c r="E38" s="35"/>
      <c r="F38" s="35"/>
    </row>
    <row r="39" spans="1:6">
      <c r="A39" s="12"/>
      <c r="B39" s="12"/>
      <c r="E39" s="35"/>
      <c r="F39" s="35"/>
    </row>
    <row r="40" spans="1:6">
      <c r="A40" s="12"/>
      <c r="B40" s="12"/>
      <c r="C40" s="12"/>
      <c r="D40" s="35"/>
      <c r="E40" s="35"/>
      <c r="F40" s="35"/>
    </row>
    <row r="41" spans="1:6">
      <c r="A41" s="12"/>
      <c r="B41" s="12"/>
      <c r="C41" s="12"/>
      <c r="D41" s="35"/>
      <c r="E41" s="35"/>
      <c r="F41" s="35"/>
    </row>
    <row r="42" spans="1:6">
      <c r="A42" s="12"/>
      <c r="B42" s="12"/>
      <c r="C42" s="380" t="s">
        <v>259</v>
      </c>
      <c r="D42" s="380"/>
      <c r="E42" s="380"/>
      <c r="F42" s="380"/>
    </row>
    <row r="43" spans="1:6">
      <c r="A43" s="12"/>
      <c r="B43" s="12"/>
      <c r="C43" s="12"/>
      <c r="D43" s="12"/>
      <c r="E43" s="35"/>
      <c r="F43" s="35"/>
    </row>
    <row r="44" spans="1:6">
      <c r="A44" s="12"/>
      <c r="B44" s="12"/>
      <c r="C44" s="12"/>
      <c r="D44" s="12"/>
      <c r="E44" s="35"/>
      <c r="F44" s="35"/>
    </row>
    <row r="45" spans="1:6">
      <c r="A45" s="12"/>
      <c r="B45" s="12"/>
      <c r="C45" s="12"/>
      <c r="D45" s="12"/>
      <c r="E45" s="35"/>
      <c r="F45" s="35"/>
    </row>
    <row r="46" spans="1:6">
      <c r="A46" s="12"/>
      <c r="B46" s="12"/>
      <c r="C46" s="12"/>
      <c r="D46" s="12"/>
      <c r="E46" s="35"/>
      <c r="F46" s="35"/>
    </row>
    <row r="47" spans="1:6">
      <c r="A47" s="12"/>
      <c r="B47" s="12"/>
      <c r="C47" s="12"/>
      <c r="D47" s="12"/>
      <c r="E47" s="20"/>
      <c r="F47" s="20"/>
    </row>
    <row r="48" spans="1:6">
      <c r="A48" s="12"/>
      <c r="B48" s="12"/>
      <c r="C48" s="12"/>
      <c r="D48" s="12"/>
      <c r="E48" s="20"/>
      <c r="F48" s="20"/>
    </row>
    <row r="49" spans="1:6">
      <c r="A49" s="12"/>
      <c r="B49" s="12"/>
      <c r="C49" s="12"/>
      <c r="D49" s="12"/>
      <c r="E49" s="20"/>
      <c r="F49" s="20"/>
    </row>
    <row r="50" spans="1:6">
      <c r="A50" s="12"/>
      <c r="B50" s="12"/>
      <c r="C50" s="12"/>
      <c r="D50" s="12"/>
      <c r="E50" s="12"/>
      <c r="F50" s="12"/>
    </row>
    <row r="51" spans="1:6">
      <c r="A51" s="2"/>
      <c r="F51" s="2"/>
    </row>
    <row r="52" spans="1:6">
      <c r="A52" s="2"/>
      <c r="F52" s="2"/>
    </row>
    <row r="53" spans="1:6">
      <c r="A53" s="2"/>
      <c r="F53" s="2"/>
    </row>
    <row r="54" spans="1:6">
      <c r="A54" s="2"/>
      <c r="F54" s="2"/>
    </row>
    <row r="55" spans="1:6">
      <c r="A55" s="2"/>
      <c r="F55" s="2"/>
    </row>
    <row r="56" spans="1:6">
      <c r="A56" s="2"/>
      <c r="F56" s="2"/>
    </row>
    <row r="57" spans="1:6">
      <c r="A57" s="2"/>
      <c r="F57" s="2"/>
    </row>
    <row r="58" spans="1:6">
      <c r="A58" s="2"/>
    </row>
    <row r="59" spans="1:6">
      <c r="A59" s="2"/>
    </row>
    <row r="60" spans="1:6">
      <c r="A60" s="2"/>
    </row>
    <row r="61" spans="1:6">
      <c r="A61" s="2"/>
    </row>
    <row r="62" spans="1:6">
      <c r="A62" s="2"/>
    </row>
    <row r="63" spans="1:6">
      <c r="A63" s="2"/>
    </row>
    <row r="64" spans="1:6">
      <c r="A64"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31" spans="1:1">
      <c r="A131" s="2"/>
    </row>
    <row r="132" spans="1:1">
      <c r="A132" s="2"/>
    </row>
    <row r="133" spans="1:1">
      <c r="A133" s="2"/>
    </row>
    <row r="134" spans="1:1">
      <c r="A134" s="2"/>
    </row>
    <row r="135" spans="1:1">
      <c r="A135" s="2"/>
    </row>
    <row r="136" spans="1:1">
      <c r="A136" s="2"/>
    </row>
    <row r="137" spans="1:1">
      <c r="A137" s="2"/>
    </row>
    <row r="138" spans="1:1">
      <c r="A138" s="2"/>
    </row>
    <row r="143" spans="1:1">
      <c r="A143" s="2"/>
    </row>
    <row r="144" spans="1:1">
      <c r="A144" s="2"/>
    </row>
    <row r="145" spans="1:1">
      <c r="A145" s="2"/>
    </row>
    <row r="146" spans="1:1">
      <c r="A146" s="2"/>
    </row>
    <row r="147" spans="1:1">
      <c r="A147" s="2"/>
    </row>
    <row r="148" spans="1:1">
      <c r="A148" s="2"/>
    </row>
    <row r="149" spans="1:1">
      <c r="A149"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sheetData>
  <sheetProtection password="C3B8" sheet="1" objects="1" scenarios="1" selectLockedCells="1"/>
  <mergeCells count="18">
    <mergeCell ref="A1:F1"/>
    <mergeCell ref="A2:F2"/>
    <mergeCell ref="A4:F4"/>
    <mergeCell ref="B6:C6"/>
    <mergeCell ref="A11:B11"/>
    <mergeCell ref="C10:F10"/>
    <mergeCell ref="C11:F11"/>
    <mergeCell ref="A31:B31"/>
    <mergeCell ref="A27:F27"/>
    <mergeCell ref="A10:B10"/>
    <mergeCell ref="C42:F42"/>
    <mergeCell ref="A12:B12"/>
    <mergeCell ref="A13:B13"/>
    <mergeCell ref="D13:F13"/>
    <mergeCell ref="A25:F25"/>
    <mergeCell ref="D18:E18"/>
    <mergeCell ref="C12:F12"/>
    <mergeCell ref="A14:B14"/>
  </mergeCells>
  <phoneticPr fontId="42" type="noConversion"/>
  <dataValidations count="3">
    <dataValidation type="list" allowBlank="1" showInputMessage="1" showErrorMessage="1" sqref="C8">
      <formula1>"Year, 2014, 2015, 2016, 2017, 2018, 2019, 2020, 2021, 2022, 2023, 2024, 2015"</formula1>
    </dataValidation>
    <dataValidation type="list" allowBlank="1" showInputMessage="1" showErrorMessage="1" sqref="B7:B8">
      <formula1>"Quarter, March, June, September, December"</formula1>
    </dataValidation>
    <dataValidation type="list" allowBlank="1" showInputMessage="1" showErrorMessage="1" sqref="C7">
      <formula1>"Year, 2012, 2013, 2014, 2015, 2016, 2017, 2018, 2019, 2020, 2021, 2022, 2023, 2024, 2025"</formula1>
    </dataValidation>
  </dataValidations>
  <hyperlinks>
    <hyperlink ref="A14:B14" r:id="rId1" display="If unsure check ABET web site here"/>
  </hyperlinks>
  <printOptions horizontalCentered="1"/>
  <pageMargins left="0.25" right="0.25" top="0.5" bottom="0.5" header="0.3" footer="0.3"/>
  <pageSetup orientation="portrait"/>
  <headerFooter>
    <oddFooter>&amp;C&amp;A</oddFoot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5" tint="0.59999389629810485"/>
  </sheetPr>
  <dimension ref="A1:G135"/>
  <sheetViews>
    <sheetView showGridLines="0" workbookViewId="0">
      <selection activeCell="B59" sqref="B59:C59"/>
    </sheetView>
  </sheetViews>
  <sheetFormatPr baseColWidth="10" defaultColWidth="9.1640625" defaultRowHeight="14" x14ac:dyDescent="0"/>
  <cols>
    <col min="1" max="1" width="26.1640625" style="108" customWidth="1"/>
    <col min="2" max="2" width="32.6640625" style="108" customWidth="1"/>
    <col min="3" max="3" width="26" style="108" customWidth="1"/>
    <col min="4" max="4" width="15.1640625" style="108" customWidth="1"/>
    <col min="5" max="5" width="11.5" style="108" customWidth="1"/>
    <col min="6" max="16384" width="9.1640625" style="108"/>
  </cols>
  <sheetData>
    <row r="1" spans="1:5">
      <c r="A1" s="439" t="s">
        <v>150</v>
      </c>
      <c r="B1" s="439"/>
      <c r="C1" s="439"/>
      <c r="D1" s="439"/>
      <c r="E1" s="439"/>
    </row>
    <row r="2" spans="1:5" ht="16">
      <c r="A2" s="440" t="s">
        <v>258</v>
      </c>
      <c r="B2" s="440"/>
      <c r="C2" s="440"/>
      <c r="D2" s="440"/>
      <c r="E2" s="440"/>
    </row>
    <row r="3" spans="1:5">
      <c r="A3" s="129"/>
      <c r="B3" s="129"/>
      <c r="C3" s="129"/>
      <c r="D3" s="129"/>
      <c r="E3" s="129"/>
    </row>
    <row r="4" spans="1:5" ht="122.25" customHeight="1" thickBot="1">
      <c r="A4" s="441" t="s">
        <v>149</v>
      </c>
      <c r="B4" s="442"/>
      <c r="C4" s="442"/>
      <c r="D4" s="442"/>
      <c r="E4" s="442"/>
    </row>
    <row r="5" spans="1:5" ht="11.25" customHeight="1">
      <c r="A5" s="196"/>
      <c r="B5" s="204"/>
      <c r="C5" s="205"/>
      <c r="D5" s="205"/>
      <c r="E5" s="205"/>
    </row>
    <row r="6" spans="1:5" ht="17.25" customHeight="1">
      <c r="A6" s="220" t="s">
        <v>23</v>
      </c>
      <c r="B6" s="255"/>
      <c r="C6" s="221" t="s">
        <v>163</v>
      </c>
      <c r="D6" s="234" t="s">
        <v>160</v>
      </c>
      <c r="E6" s="257" t="s">
        <v>14</v>
      </c>
    </row>
    <row r="7" spans="1:5" ht="15">
      <c r="A7" s="443"/>
      <c r="B7" s="443"/>
      <c r="C7" s="252" t="s">
        <v>32</v>
      </c>
      <c r="D7" s="256" t="s">
        <v>160</v>
      </c>
      <c r="E7" s="256" t="s">
        <v>14</v>
      </c>
    </row>
    <row r="8" spans="1:5" ht="6.75" customHeight="1">
      <c r="A8" s="153"/>
      <c r="B8" s="154"/>
      <c r="C8" s="153"/>
      <c r="D8" s="183">
        <v>28</v>
      </c>
      <c r="E8" s="184">
        <v>16</v>
      </c>
    </row>
    <row r="9" spans="1:5">
      <c r="A9" s="444" t="s">
        <v>173</v>
      </c>
      <c r="B9" s="444"/>
      <c r="C9" s="444"/>
      <c r="D9" s="444"/>
      <c r="E9" s="444"/>
    </row>
    <row r="10" spans="1:5" s="109" customFormat="1" ht="10.5" customHeight="1">
      <c r="A10" s="190"/>
      <c r="B10" s="190"/>
      <c r="C10" s="192"/>
      <c r="D10" s="154"/>
      <c r="E10" s="154"/>
    </row>
    <row r="11" spans="1:5">
      <c r="A11" s="271" t="s">
        <v>230</v>
      </c>
      <c r="B11" s="272"/>
      <c r="C11" s="263" t="s">
        <v>232</v>
      </c>
      <c r="D11" s="203" t="str">
        <f>(IF(E11&gt;11.99,"MET","NOT MET"))</f>
        <v>NOT MET</v>
      </c>
      <c r="E11" s="155">
        <f>SUM(E75)</f>
        <v>0</v>
      </c>
    </row>
    <row r="12" spans="1:5">
      <c r="A12" s="271" t="s">
        <v>249</v>
      </c>
      <c r="B12" s="272"/>
      <c r="C12" s="263" t="s">
        <v>250</v>
      </c>
      <c r="D12" s="203" t="str">
        <f>IF(E12&gt;23.99,"MET","NOT MET")</f>
        <v>NOT MET</v>
      </c>
      <c r="E12" s="139">
        <f>SUM(E111)</f>
        <v>0</v>
      </c>
    </row>
    <row r="13" spans="1:5">
      <c r="A13" s="271" t="s">
        <v>252</v>
      </c>
      <c r="B13" s="272"/>
      <c r="C13" s="279" t="s">
        <v>251</v>
      </c>
      <c r="D13" s="203" t="str">
        <f>IF(E13&gt;7.99,"MET","NOT MET")</f>
        <v>NOT MET</v>
      </c>
      <c r="E13" s="195">
        <f>SUM(E132)</f>
        <v>0</v>
      </c>
    </row>
    <row r="14" spans="1:5">
      <c r="A14" s="282" t="s">
        <v>254</v>
      </c>
      <c r="B14" s="283"/>
      <c r="C14" s="284" t="s">
        <v>266</v>
      </c>
      <c r="D14" s="266" t="str">
        <f>IF(E14&gt;47.99, "MET", "NOT MET")</f>
        <v>NOT MET</v>
      </c>
      <c r="E14" s="195">
        <f>SUM(E135)</f>
        <v>16</v>
      </c>
    </row>
    <row r="15" spans="1:5" ht="14.25" customHeight="1">
      <c r="A15" s="280"/>
      <c r="B15" s="280"/>
      <c r="C15" s="280" t="s">
        <v>256</v>
      </c>
      <c r="D15" s="139" t="str">
        <f>IF(Test2!A8&gt;3.99,"MET","NOT MET")</f>
        <v>NOT MET</v>
      </c>
      <c r="E15" s="281"/>
    </row>
    <row r="16" spans="1:5" ht="10.5" customHeight="1">
      <c r="A16" s="445"/>
      <c r="B16" s="445"/>
      <c r="C16" s="445"/>
      <c r="D16" s="2"/>
      <c r="E16" s="178"/>
    </row>
    <row r="17" spans="1:7" ht="32.25" customHeight="1">
      <c r="A17" s="182" t="s">
        <v>158</v>
      </c>
      <c r="B17" s="191" t="s">
        <v>151</v>
      </c>
      <c r="C17" s="188"/>
      <c r="D17" s="161"/>
      <c r="E17" s="178"/>
    </row>
    <row r="18" spans="1:7">
      <c r="A18" s="179" t="s">
        <v>159</v>
      </c>
      <c r="B18" s="236" t="s">
        <v>257</v>
      </c>
      <c r="C18" s="180" t="s">
        <v>139</v>
      </c>
      <c r="D18" s="181">
        <v>16</v>
      </c>
      <c r="E18" s="178"/>
    </row>
    <row r="19" spans="1:7">
      <c r="A19" s="179" t="s">
        <v>152</v>
      </c>
      <c r="B19" s="450"/>
      <c r="C19" s="450"/>
      <c r="D19" s="181"/>
      <c r="E19" s="178"/>
    </row>
    <row r="20" spans="1:7" ht="19.5" customHeight="1">
      <c r="A20" s="222" t="s">
        <v>140</v>
      </c>
      <c r="B20" s="451"/>
      <c r="C20" s="451"/>
      <c r="D20" s="451"/>
      <c r="E20" s="451"/>
    </row>
    <row r="21" spans="1:7" ht="19.5" customHeight="1">
      <c r="A21" s="159"/>
      <c r="B21" s="451"/>
      <c r="C21" s="451"/>
      <c r="D21" s="451"/>
      <c r="E21" s="451"/>
    </row>
    <row r="22" spans="1:7" ht="19.5" customHeight="1">
      <c r="A22" s="159"/>
      <c r="B22" s="451"/>
      <c r="C22" s="451"/>
      <c r="D22" s="451"/>
      <c r="E22" s="451"/>
    </row>
    <row r="23" spans="1:7" ht="17.25" customHeight="1">
      <c r="A23" s="194" t="s">
        <v>164</v>
      </c>
      <c r="B23" s="446"/>
      <c r="C23" s="446"/>
      <c r="D23" s="446"/>
      <c r="E23" s="156"/>
    </row>
    <row r="24" spans="1:7">
      <c r="A24" s="185" t="s">
        <v>1</v>
      </c>
      <c r="B24" s="444" t="s">
        <v>141</v>
      </c>
      <c r="C24" s="444"/>
      <c r="D24" s="157" t="s">
        <v>143</v>
      </c>
      <c r="E24" s="185" t="s">
        <v>144</v>
      </c>
      <c r="F24" s="109"/>
      <c r="G24" s="109"/>
    </row>
    <row r="25" spans="1:7" ht="24" customHeight="1">
      <c r="A25" s="223" t="str">
        <f>IF(ISBLANK(A50),"",A50)</f>
        <v/>
      </c>
      <c r="B25" s="447" t="str">
        <f>IF(ISBLANK(B50),"",B50)</f>
        <v/>
      </c>
      <c r="C25" s="447"/>
      <c r="D25" s="223" t="str">
        <f>IF(ISBLANK(D50),"",D50)</f>
        <v/>
      </c>
      <c r="E25" s="223" t="str">
        <f>IF(ISBLANK(E50),"",E50)</f>
        <v/>
      </c>
      <c r="F25" s="109"/>
      <c r="G25" s="109"/>
    </row>
    <row r="26" spans="1:7" ht="25.5" customHeight="1">
      <c r="A26" s="223" t="str">
        <f>IF(ISBLANK(A51),"",A51)</f>
        <v/>
      </c>
      <c r="B26" s="448" t="str">
        <f>IF(ISBLANK(B51),"",B51)</f>
        <v/>
      </c>
      <c r="C26" s="448"/>
      <c r="D26" s="223" t="str">
        <f>IF(ISBLANK(D51),"",D51)</f>
        <v/>
      </c>
      <c r="E26" s="223" t="str">
        <f>IF(ISBLANK(E51),"",E51)</f>
        <v/>
      </c>
      <c r="F26" s="109"/>
      <c r="G26" s="109"/>
    </row>
    <row r="27" spans="1:7">
      <c r="A27" s="158" t="s">
        <v>145</v>
      </c>
      <c r="B27" s="134"/>
      <c r="C27" s="134"/>
      <c r="D27" s="134"/>
      <c r="E27" s="134"/>
      <c r="F27" s="109"/>
      <c r="G27" s="109"/>
    </row>
    <row r="28" spans="1:7">
      <c r="A28" s="159" t="s">
        <v>154</v>
      </c>
      <c r="B28" s="449"/>
      <c r="C28" s="449"/>
      <c r="D28" s="78"/>
      <c r="E28" s="78"/>
      <c r="F28" s="109"/>
      <c r="G28" s="109"/>
    </row>
    <row r="29" spans="1:7" ht="27" customHeight="1">
      <c r="A29" s="159" t="s">
        <v>146</v>
      </c>
      <c r="B29" s="449"/>
      <c r="C29" s="449"/>
      <c r="D29" s="78"/>
      <c r="E29" s="78"/>
      <c r="F29" s="109"/>
      <c r="G29" s="109"/>
    </row>
    <row r="30" spans="1:7" ht="12" customHeight="1">
      <c r="A30" s="134"/>
      <c r="B30" s="78"/>
      <c r="C30" s="78"/>
      <c r="D30" s="78"/>
      <c r="E30" s="78"/>
      <c r="F30" s="109"/>
      <c r="G30" s="109"/>
    </row>
    <row r="31" spans="1:7" ht="18" customHeight="1">
      <c r="A31" s="391" t="s">
        <v>277</v>
      </c>
      <c r="B31" s="391"/>
      <c r="C31" s="391"/>
      <c r="D31" s="391"/>
      <c r="E31" s="391"/>
    </row>
    <row r="32" spans="1:7" ht="30" customHeight="1">
      <c r="A32" s="391"/>
      <c r="B32" s="391"/>
      <c r="C32" s="391"/>
      <c r="D32" s="391"/>
      <c r="E32" s="391"/>
    </row>
    <row r="33" spans="1:5" ht="30.75" customHeight="1">
      <c r="A33" s="135"/>
      <c r="B33" s="135"/>
      <c r="C33" s="189"/>
      <c r="D33" s="189"/>
      <c r="E33" s="189"/>
    </row>
    <row r="34" spans="1:5">
      <c r="A34" s="160" t="s">
        <v>28</v>
      </c>
      <c r="B34" s="161" t="s">
        <v>19</v>
      </c>
      <c r="C34" s="153"/>
      <c r="D34" s="78"/>
      <c r="E34" s="134"/>
    </row>
    <row r="35" spans="1:5" ht="9.75" customHeight="1">
      <c r="A35" s="160"/>
      <c r="B35" s="160"/>
      <c r="C35" s="78"/>
      <c r="D35" s="78"/>
      <c r="E35" s="134"/>
    </row>
    <row r="36" spans="1:5" ht="16.5" customHeight="1">
      <c r="A36" s="389" t="s">
        <v>11</v>
      </c>
      <c r="B36" s="390"/>
      <c r="C36" s="390"/>
      <c r="D36" s="390"/>
      <c r="E36" s="390"/>
    </row>
    <row r="37" spans="1:5" ht="27" customHeight="1">
      <c r="A37" s="162"/>
      <c r="B37" s="163"/>
      <c r="C37" s="164"/>
      <c r="D37" s="134"/>
      <c r="E37" s="134"/>
    </row>
    <row r="38" spans="1:5">
      <c r="A38" s="391" t="s">
        <v>153</v>
      </c>
      <c r="B38" s="391"/>
      <c r="C38" s="165" t="s">
        <v>17</v>
      </c>
      <c r="D38" s="392" t="s">
        <v>19</v>
      </c>
      <c r="E38" s="392"/>
    </row>
    <row r="39" spans="1:5">
      <c r="A39" s="153"/>
      <c r="B39" s="153"/>
      <c r="C39" s="164"/>
      <c r="D39" s="164"/>
      <c r="E39" s="164"/>
    </row>
    <row r="40" spans="1:5">
      <c r="A40" s="159"/>
      <c r="B40" s="134"/>
      <c r="C40" s="166"/>
      <c r="D40" s="166"/>
      <c r="E40" s="166"/>
    </row>
    <row r="41" spans="1:5">
      <c r="A41" s="165" t="s">
        <v>18</v>
      </c>
      <c r="B41" s="187" t="s">
        <v>19</v>
      </c>
      <c r="C41" s="166"/>
      <c r="D41" s="166"/>
      <c r="E41" s="166"/>
    </row>
    <row r="42" spans="1:5">
      <c r="A42" s="159"/>
      <c r="B42" s="167"/>
      <c r="C42" s="166"/>
      <c r="D42" s="166"/>
      <c r="E42" s="166"/>
    </row>
    <row r="43" spans="1:5">
      <c r="A43" s="134"/>
      <c r="B43" s="134"/>
      <c r="C43" s="134"/>
      <c r="D43" s="134"/>
      <c r="E43" s="134"/>
    </row>
    <row r="44" spans="1:5">
      <c r="A44" s="168" t="s">
        <v>20</v>
      </c>
      <c r="B44" s="187" t="s">
        <v>19</v>
      </c>
      <c r="C44" s="405" t="s">
        <v>259</v>
      </c>
      <c r="D44" s="405"/>
      <c r="E44" s="405"/>
    </row>
    <row r="45" spans="1:5">
      <c r="A45" s="160"/>
      <c r="B45" s="161"/>
      <c r="C45" s="188"/>
      <c r="D45" s="188"/>
      <c r="E45" s="188"/>
    </row>
    <row r="46" spans="1:5" ht="21" customHeight="1">
      <c r="A46" s="406" t="s">
        <v>166</v>
      </c>
      <c r="B46" s="407"/>
      <c r="C46" s="407"/>
      <c r="D46" s="407"/>
      <c r="E46" s="408"/>
    </row>
    <row r="47" spans="1:5" ht="31.5" customHeight="1">
      <c r="A47" s="429" t="s">
        <v>227</v>
      </c>
      <c r="B47" s="430"/>
      <c r="C47" s="430"/>
      <c r="D47" s="430"/>
      <c r="E47" s="431"/>
    </row>
    <row r="48" spans="1:5" ht="32.25" customHeight="1">
      <c r="A48" s="432" t="s">
        <v>228</v>
      </c>
      <c r="B48" s="433"/>
      <c r="C48" s="433"/>
      <c r="D48" s="433"/>
      <c r="E48" s="434"/>
    </row>
    <row r="49" spans="1:5" ht="20.25" customHeight="1">
      <c r="A49" s="171" t="s">
        <v>1</v>
      </c>
      <c r="B49" s="435" t="s">
        <v>141</v>
      </c>
      <c r="C49" s="436"/>
      <c r="D49" s="169" t="s">
        <v>143</v>
      </c>
      <c r="E49" s="137" t="s">
        <v>144</v>
      </c>
    </row>
    <row r="50" spans="1:5" ht="29.25" customHeight="1">
      <c r="A50" s="138"/>
      <c r="B50" s="437"/>
      <c r="C50" s="438"/>
      <c r="D50" s="138"/>
      <c r="E50" s="170"/>
    </row>
    <row r="51" spans="1:5" ht="34.5" customHeight="1">
      <c r="A51" s="138"/>
      <c r="B51" s="437"/>
      <c r="C51" s="438"/>
      <c r="D51" s="138"/>
      <c r="E51" s="170"/>
    </row>
    <row r="52" spans="1:5" ht="24" customHeight="1">
      <c r="A52" s="409" t="s">
        <v>167</v>
      </c>
      <c r="B52" s="410"/>
      <c r="C52" s="410"/>
      <c r="D52" s="410"/>
      <c r="E52" s="411"/>
    </row>
    <row r="53" spans="1:5" ht="33" customHeight="1">
      <c r="A53" s="412" t="s">
        <v>260</v>
      </c>
      <c r="B53" s="413"/>
      <c r="C53" s="413"/>
      <c r="D53" s="413"/>
      <c r="E53" s="414"/>
    </row>
    <row r="54" spans="1:5" ht="15.75" customHeight="1">
      <c r="A54" s="412"/>
      <c r="B54" s="413"/>
      <c r="C54" s="413"/>
      <c r="D54" s="413"/>
      <c r="E54" s="414"/>
    </row>
    <row r="55" spans="1:5" ht="16.5" customHeight="1">
      <c r="A55" s="415" t="s">
        <v>261</v>
      </c>
      <c r="B55" s="416"/>
      <c r="C55" s="416"/>
      <c r="D55" s="416"/>
      <c r="E55" s="417"/>
    </row>
    <row r="56" spans="1:5" ht="8.25" customHeight="1">
      <c r="A56" s="418"/>
      <c r="B56" s="419"/>
      <c r="C56" s="419"/>
      <c r="D56" s="419"/>
      <c r="E56" s="420"/>
    </row>
    <row r="57" spans="1:5" ht="16.5" customHeight="1">
      <c r="A57" s="421" t="s">
        <v>1</v>
      </c>
      <c r="B57" s="423" t="s">
        <v>141</v>
      </c>
      <c r="C57" s="424"/>
      <c r="D57" s="427" t="s">
        <v>142</v>
      </c>
      <c r="E57" s="428"/>
    </row>
    <row r="58" spans="1:5" ht="14.25" customHeight="1">
      <c r="A58" s="422"/>
      <c r="B58" s="425"/>
      <c r="C58" s="426"/>
      <c r="D58" s="140" t="s">
        <v>143</v>
      </c>
      <c r="E58" s="140" t="s">
        <v>155</v>
      </c>
    </row>
    <row r="59" spans="1:5" ht="18" customHeight="1">
      <c r="A59" s="297"/>
      <c r="B59" s="452"/>
      <c r="C59" s="453"/>
      <c r="D59" s="130"/>
      <c r="E59" s="130"/>
    </row>
    <row r="60" spans="1:5" ht="16.5" customHeight="1">
      <c r="A60" s="297"/>
      <c r="B60" s="452"/>
      <c r="C60" s="453"/>
      <c r="D60" s="130"/>
      <c r="E60" s="130"/>
    </row>
    <row r="61" spans="1:5" ht="17.25" customHeight="1">
      <c r="A61" s="297"/>
      <c r="B61" s="452"/>
      <c r="C61" s="453"/>
      <c r="D61" s="130"/>
      <c r="E61" s="130"/>
    </row>
    <row r="62" spans="1:5" ht="15.75" customHeight="1">
      <c r="A62" s="297"/>
      <c r="B62" s="452"/>
      <c r="C62" s="453"/>
      <c r="D62" s="130"/>
      <c r="E62" s="130"/>
    </row>
    <row r="63" spans="1:5" s="233" customFormat="1" ht="15.75" customHeight="1">
      <c r="A63" s="297"/>
      <c r="B63" s="452"/>
      <c r="C63" s="453"/>
      <c r="D63" s="130"/>
      <c r="E63" s="130"/>
    </row>
    <row r="64" spans="1:5" s="233" customFormat="1" ht="15.75" customHeight="1">
      <c r="A64" s="297"/>
      <c r="B64" s="452"/>
      <c r="C64" s="453"/>
      <c r="D64" s="130"/>
      <c r="E64" s="130"/>
    </row>
    <row r="65" spans="1:5" ht="18" customHeight="1">
      <c r="A65" s="293"/>
      <c r="B65" s="402"/>
      <c r="C65" s="403"/>
      <c r="D65" s="130"/>
      <c r="E65" s="130"/>
    </row>
    <row r="66" spans="1:5" ht="18" customHeight="1">
      <c r="A66" s="293"/>
      <c r="B66" s="402"/>
      <c r="C66" s="403"/>
      <c r="D66" s="130"/>
      <c r="E66" s="130"/>
    </row>
    <row r="67" spans="1:5" ht="18" customHeight="1">
      <c r="A67" s="295"/>
      <c r="B67" s="399"/>
      <c r="C67" s="400"/>
      <c r="D67" s="130"/>
      <c r="E67" s="130"/>
    </row>
    <row r="68" spans="1:5" ht="18" customHeight="1">
      <c r="A68" s="295"/>
      <c r="B68" s="399"/>
      <c r="C68" s="400"/>
      <c r="D68" s="130"/>
      <c r="E68" s="130"/>
    </row>
    <row r="69" spans="1:5" ht="18" customHeight="1">
      <c r="A69" s="295"/>
      <c r="B69" s="399"/>
      <c r="C69" s="400"/>
      <c r="D69" s="130"/>
      <c r="E69" s="130"/>
    </row>
    <row r="70" spans="1:5" s="233" customFormat="1" ht="18" customHeight="1">
      <c r="A70" s="295"/>
      <c r="B70" s="399"/>
      <c r="C70" s="400"/>
      <c r="D70" s="130"/>
      <c r="E70" s="130"/>
    </row>
    <row r="71" spans="1:5" s="233" customFormat="1" ht="18" customHeight="1">
      <c r="A71" s="295"/>
      <c r="B71" s="399"/>
      <c r="C71" s="400"/>
      <c r="D71" s="130"/>
      <c r="E71" s="130"/>
    </row>
    <row r="72" spans="1:5" ht="18" customHeight="1">
      <c r="A72" s="295"/>
      <c r="B72" s="399"/>
      <c r="C72" s="400"/>
      <c r="D72" s="130"/>
      <c r="E72" s="130"/>
    </row>
    <row r="73" spans="1:5" ht="21" customHeight="1">
      <c r="A73" s="295"/>
      <c r="B73" s="399"/>
      <c r="C73" s="400"/>
      <c r="D73" s="130"/>
      <c r="E73" s="130"/>
    </row>
    <row r="74" spans="1:5" ht="17.25" customHeight="1">
      <c r="A74" s="454" t="s">
        <v>147</v>
      </c>
      <c r="B74" s="455"/>
      <c r="C74" s="456"/>
      <c r="D74" s="232">
        <f>SUM(D59:D73)</f>
        <v>0</v>
      </c>
      <c r="E74" s="232">
        <f>SUM(E59:E73)</f>
        <v>0</v>
      </c>
    </row>
    <row r="75" spans="1:5" ht="21.75" customHeight="1">
      <c r="A75" s="401" t="s">
        <v>176</v>
      </c>
      <c r="B75" s="401"/>
      <c r="C75" s="401"/>
      <c r="D75" s="401"/>
      <c r="E75" s="132">
        <f>D74+0.5*E74</f>
        <v>0</v>
      </c>
    </row>
    <row r="76" spans="1:5" ht="22.5" customHeight="1">
      <c r="A76" s="193"/>
      <c r="B76" s="285"/>
      <c r="C76" s="457" t="s">
        <v>253</v>
      </c>
      <c r="D76" s="458"/>
      <c r="E76" s="288">
        <f>SUM(E75)</f>
        <v>0</v>
      </c>
    </row>
    <row r="77" spans="1:5" s="2" customFormat="1" ht="22.5" customHeight="1">
      <c r="A77" s="275"/>
      <c r="B77" s="276"/>
      <c r="C77" s="277"/>
      <c r="D77" s="277"/>
      <c r="E77" s="278"/>
    </row>
    <row r="78" spans="1:5" s="2" customFormat="1" ht="22.5" customHeight="1">
      <c r="A78" s="275"/>
      <c r="B78" s="276"/>
      <c r="C78" s="277"/>
      <c r="D78" s="277"/>
      <c r="E78" s="278"/>
    </row>
    <row r="79" spans="1:5" s="2" customFormat="1" ht="22.5" customHeight="1">
      <c r="A79" s="275"/>
      <c r="B79" s="276"/>
      <c r="C79" s="277"/>
      <c r="D79" s="277"/>
      <c r="E79" s="278"/>
    </row>
    <row r="80" spans="1:5" s="2" customFormat="1" ht="22.5" customHeight="1">
      <c r="A80" s="275"/>
      <c r="B80" s="276"/>
      <c r="C80" s="277"/>
      <c r="D80" s="277"/>
      <c r="E80" s="278"/>
    </row>
    <row r="81" spans="1:5" s="2" customFormat="1" ht="22.5" customHeight="1">
      <c r="A81" s="275"/>
      <c r="B81" s="276"/>
      <c r="C81" s="277"/>
      <c r="D81" s="277"/>
      <c r="E81" s="278"/>
    </row>
    <row r="82" spans="1:5" s="2" customFormat="1" ht="22.5" customHeight="1">
      <c r="A82" s="275"/>
      <c r="B82" s="276"/>
      <c r="C82" s="277"/>
      <c r="D82" s="277"/>
      <c r="E82" s="278"/>
    </row>
    <row r="83" spans="1:5" s="2" customFormat="1" ht="22.5" customHeight="1">
      <c r="A83" s="275"/>
      <c r="B83" s="276"/>
      <c r="C83" s="277"/>
      <c r="D83" s="277"/>
      <c r="E83" s="278"/>
    </row>
    <row r="84" spans="1:5" s="2" customFormat="1" ht="22.5" customHeight="1">
      <c r="A84" s="275"/>
      <c r="B84" s="276"/>
      <c r="C84" s="277"/>
      <c r="D84" s="277"/>
      <c r="E84" s="278"/>
    </row>
    <row r="85" spans="1:5" s="2" customFormat="1" ht="22.5" customHeight="1">
      <c r="A85" s="275"/>
      <c r="B85" s="276"/>
      <c r="C85" s="277"/>
      <c r="D85" s="277"/>
      <c r="E85" s="278"/>
    </row>
    <row r="86" spans="1:5" s="2" customFormat="1" ht="22.5" customHeight="1">
      <c r="A86" s="275"/>
      <c r="B86" s="276"/>
      <c r="C86" s="277"/>
      <c r="D86" s="277"/>
      <c r="E86" s="278"/>
    </row>
    <row r="87" spans="1:5" s="2" customFormat="1" ht="22.5" customHeight="1">
      <c r="A87" s="275"/>
      <c r="B87" s="276"/>
      <c r="C87" s="277"/>
      <c r="D87" s="277"/>
      <c r="E87" s="278"/>
    </row>
    <row r="88" spans="1:5" ht="23.25" customHeight="1">
      <c r="A88" s="404" t="s">
        <v>263</v>
      </c>
      <c r="B88" s="404"/>
      <c r="C88" s="404"/>
      <c r="D88" s="404"/>
      <c r="E88" s="404"/>
    </row>
    <row r="89" spans="1:5">
      <c r="A89" s="462" t="s">
        <v>1</v>
      </c>
      <c r="B89" s="464" t="s">
        <v>141</v>
      </c>
      <c r="C89" s="465"/>
      <c r="D89" s="468" t="s">
        <v>156</v>
      </c>
      <c r="E89" s="469"/>
    </row>
    <row r="90" spans="1:5">
      <c r="A90" s="463"/>
      <c r="B90" s="466"/>
      <c r="C90" s="467"/>
      <c r="D90" s="140" t="s">
        <v>143</v>
      </c>
      <c r="E90" s="140" t="s">
        <v>155</v>
      </c>
    </row>
    <row r="91" spans="1:5">
      <c r="A91" s="293"/>
      <c r="B91" s="402"/>
      <c r="C91" s="403"/>
      <c r="D91" s="130"/>
      <c r="E91" s="133"/>
    </row>
    <row r="92" spans="1:5">
      <c r="A92" s="293"/>
      <c r="B92" s="402"/>
      <c r="C92" s="403"/>
      <c r="D92" s="130"/>
      <c r="E92" s="130"/>
    </row>
    <row r="93" spans="1:5">
      <c r="A93" s="293"/>
      <c r="B93" s="402"/>
      <c r="C93" s="403"/>
      <c r="D93" s="130"/>
      <c r="E93" s="130"/>
    </row>
    <row r="94" spans="1:5">
      <c r="A94" s="293"/>
      <c r="B94" s="402"/>
      <c r="C94" s="403"/>
      <c r="D94" s="130"/>
      <c r="E94" s="130"/>
    </row>
    <row r="95" spans="1:5">
      <c r="A95" s="293"/>
      <c r="B95" s="402"/>
      <c r="C95" s="403"/>
      <c r="D95" s="130"/>
      <c r="E95" s="130"/>
    </row>
    <row r="96" spans="1:5">
      <c r="A96" s="293"/>
      <c r="B96" s="402"/>
      <c r="C96" s="403"/>
      <c r="D96" s="130"/>
      <c r="E96" s="130"/>
    </row>
    <row r="97" spans="1:5">
      <c r="A97" s="296"/>
      <c r="B97" s="396"/>
      <c r="C97" s="397"/>
      <c r="D97" s="130"/>
      <c r="E97" s="130"/>
    </row>
    <row r="98" spans="1:5" s="233" customFormat="1">
      <c r="A98" s="296"/>
      <c r="B98" s="396"/>
      <c r="C98" s="397"/>
      <c r="D98" s="130"/>
      <c r="E98" s="130"/>
    </row>
    <row r="99" spans="1:5" s="233" customFormat="1">
      <c r="A99" s="296"/>
      <c r="B99" s="396"/>
      <c r="C99" s="397"/>
      <c r="D99" s="130"/>
      <c r="E99" s="130"/>
    </row>
    <row r="100" spans="1:5" s="233" customFormat="1">
      <c r="A100" s="296"/>
      <c r="B100" s="396"/>
      <c r="C100" s="397"/>
      <c r="D100" s="130"/>
      <c r="E100" s="130"/>
    </row>
    <row r="101" spans="1:5">
      <c r="A101" s="296"/>
      <c r="B101" s="396"/>
      <c r="C101" s="397"/>
      <c r="D101" s="130"/>
      <c r="E101" s="130"/>
    </row>
    <row r="102" spans="1:5">
      <c r="A102" s="295"/>
      <c r="B102" s="399"/>
      <c r="C102" s="400"/>
      <c r="D102" s="130"/>
      <c r="E102" s="130"/>
    </row>
    <row r="103" spans="1:5">
      <c r="A103" s="295"/>
      <c r="B103" s="399"/>
      <c r="C103" s="400"/>
      <c r="D103" s="130"/>
      <c r="E103" s="130"/>
    </row>
    <row r="104" spans="1:5">
      <c r="A104" s="295"/>
      <c r="B104" s="399"/>
      <c r="C104" s="400"/>
      <c r="D104" s="130"/>
      <c r="E104" s="130"/>
    </row>
    <row r="105" spans="1:5">
      <c r="A105" s="295"/>
      <c r="B105" s="399"/>
      <c r="C105" s="400"/>
      <c r="D105" s="130"/>
      <c r="E105" s="130"/>
    </row>
    <row r="106" spans="1:5">
      <c r="A106" s="295"/>
      <c r="B106" s="399"/>
      <c r="C106" s="400"/>
      <c r="D106" s="130"/>
      <c r="E106" s="130"/>
    </row>
    <row r="107" spans="1:5">
      <c r="A107" s="295"/>
      <c r="B107" s="399"/>
      <c r="C107" s="400"/>
      <c r="D107" s="130"/>
      <c r="E107" s="130"/>
    </row>
    <row r="108" spans="1:5">
      <c r="A108" s="295"/>
      <c r="B108" s="399"/>
      <c r="C108" s="400"/>
      <c r="D108" s="130"/>
      <c r="E108" s="130"/>
    </row>
    <row r="109" spans="1:5">
      <c r="A109" s="459" t="s">
        <v>147</v>
      </c>
      <c r="B109" s="460"/>
      <c r="C109" s="461"/>
      <c r="D109" s="232">
        <f>SUM(D91:D108)</f>
        <v>0</v>
      </c>
      <c r="E109" s="232">
        <f>SUM(E91:E108)</f>
        <v>0</v>
      </c>
    </row>
    <row r="110" spans="1:5" ht="18" customHeight="1">
      <c r="A110" s="470" t="s">
        <v>148</v>
      </c>
      <c r="B110" s="470"/>
      <c r="C110" s="470"/>
      <c r="D110" s="470"/>
      <c r="E110" s="136">
        <f>D109+0.5*E109</f>
        <v>0</v>
      </c>
    </row>
    <row r="111" spans="1:5" ht="22.5" customHeight="1">
      <c r="A111" s="470" t="s">
        <v>255</v>
      </c>
      <c r="B111" s="470"/>
      <c r="C111" s="470"/>
      <c r="D111" s="470"/>
      <c r="E111" s="132">
        <f>SUM(E110+E76)</f>
        <v>0</v>
      </c>
    </row>
    <row r="112" spans="1:5" ht="35.25" customHeight="1">
      <c r="A112" s="472" t="s">
        <v>262</v>
      </c>
      <c r="B112" s="473"/>
      <c r="C112" s="473"/>
      <c r="D112" s="473"/>
      <c r="E112" s="474"/>
    </row>
    <row r="113" spans="1:5">
      <c r="A113" s="462" t="s">
        <v>1</v>
      </c>
      <c r="B113" s="464" t="s">
        <v>141</v>
      </c>
      <c r="C113" s="465"/>
      <c r="D113" s="468" t="s">
        <v>156</v>
      </c>
      <c r="E113" s="469"/>
    </row>
    <row r="114" spans="1:5">
      <c r="A114" s="463"/>
      <c r="B114" s="466"/>
      <c r="C114" s="467"/>
      <c r="D114" s="140" t="s">
        <v>143</v>
      </c>
      <c r="E114" s="140" t="s">
        <v>155</v>
      </c>
    </row>
    <row r="115" spans="1:5">
      <c r="A115" s="293"/>
      <c r="B115" s="471"/>
      <c r="C115" s="471"/>
      <c r="D115" s="130"/>
      <c r="E115" s="130"/>
    </row>
    <row r="116" spans="1:5">
      <c r="A116" s="294"/>
      <c r="B116" s="398"/>
      <c r="C116" s="398"/>
      <c r="D116" s="289"/>
      <c r="E116" s="254"/>
    </row>
    <row r="117" spans="1:5" ht="15" customHeight="1">
      <c r="A117" s="293"/>
      <c r="B117" s="471"/>
      <c r="C117" s="471"/>
      <c r="D117" s="130"/>
      <c r="E117" s="130"/>
    </row>
    <row r="118" spans="1:5">
      <c r="A118" s="293"/>
      <c r="B118" s="402"/>
      <c r="C118" s="403"/>
      <c r="D118" s="130"/>
      <c r="E118" s="130"/>
    </row>
    <row r="119" spans="1:5">
      <c r="A119" s="293"/>
      <c r="B119" s="402"/>
      <c r="C119" s="403"/>
      <c r="D119" s="130"/>
      <c r="E119" s="130"/>
    </row>
    <row r="120" spans="1:5">
      <c r="A120" s="293"/>
      <c r="B120" s="402"/>
      <c r="C120" s="403"/>
      <c r="D120" s="130"/>
      <c r="E120" s="130"/>
    </row>
    <row r="121" spans="1:5" ht="15" customHeight="1">
      <c r="A121" s="293"/>
      <c r="B121" s="402"/>
      <c r="C121" s="403"/>
      <c r="D121" s="130"/>
      <c r="E121" s="130"/>
    </row>
    <row r="122" spans="1:5">
      <c r="A122" s="293"/>
      <c r="B122" s="402"/>
      <c r="C122" s="403"/>
      <c r="D122" s="130"/>
      <c r="E122" s="130"/>
    </row>
    <row r="123" spans="1:5">
      <c r="A123" s="295"/>
      <c r="B123" s="399"/>
      <c r="C123" s="400"/>
      <c r="D123" s="130"/>
      <c r="E123" s="130"/>
    </row>
    <row r="124" spans="1:5">
      <c r="A124" s="295"/>
      <c r="B124" s="399"/>
      <c r="C124" s="400"/>
      <c r="D124" s="130"/>
      <c r="E124" s="130"/>
    </row>
    <row r="125" spans="1:5">
      <c r="A125" s="295"/>
      <c r="B125" s="399"/>
      <c r="C125" s="400"/>
      <c r="D125" s="130"/>
      <c r="E125" s="130"/>
    </row>
    <row r="126" spans="1:5">
      <c r="A126" s="295"/>
      <c r="B126" s="399"/>
      <c r="C126" s="400"/>
      <c r="D126" s="130"/>
      <c r="E126" s="130"/>
    </row>
    <row r="127" spans="1:5">
      <c r="A127" s="295"/>
      <c r="B127" s="399"/>
      <c r="C127" s="400"/>
      <c r="D127" s="130"/>
      <c r="E127" s="130"/>
    </row>
    <row r="128" spans="1:5">
      <c r="A128" s="295"/>
      <c r="B128" s="399"/>
      <c r="C128" s="400"/>
      <c r="D128" s="130"/>
      <c r="E128" s="130"/>
    </row>
    <row r="129" spans="1:5">
      <c r="A129" s="295"/>
      <c r="B129" s="399"/>
      <c r="C129" s="400"/>
      <c r="D129" s="130"/>
      <c r="E129" s="130"/>
    </row>
    <row r="130" spans="1:5">
      <c r="A130" s="459" t="s">
        <v>147</v>
      </c>
      <c r="B130" s="460"/>
      <c r="C130" s="461"/>
      <c r="D130" s="232">
        <f>SUM(D115:D129)</f>
        <v>0</v>
      </c>
      <c r="E130" s="232">
        <f>SUM(E115:E129)</f>
        <v>0</v>
      </c>
    </row>
    <row r="131" spans="1:5" ht="18.75" customHeight="1">
      <c r="A131" s="470" t="s">
        <v>270</v>
      </c>
      <c r="B131" s="470"/>
      <c r="C131" s="470"/>
      <c r="D131" s="470"/>
      <c r="E131" s="136">
        <f>D130+0.5*E130</f>
        <v>0</v>
      </c>
    </row>
    <row r="132" spans="1:5" ht="21.75" customHeight="1">
      <c r="A132" s="459" t="s">
        <v>265</v>
      </c>
      <c r="B132" s="460"/>
      <c r="C132" s="460"/>
      <c r="D132" s="461"/>
      <c r="E132" s="132">
        <f>SUM( E131)</f>
        <v>0</v>
      </c>
    </row>
    <row r="133" spans="1:5" ht="22.5" customHeight="1">
      <c r="A133" s="393" t="s">
        <v>279</v>
      </c>
      <c r="B133" s="394"/>
      <c r="C133" s="394"/>
      <c r="D133" s="395"/>
      <c r="E133" s="139">
        <f>SUM(E111+E132 )</f>
        <v>0</v>
      </c>
    </row>
    <row r="134" spans="1:5" ht="20.25" customHeight="1">
      <c r="A134" s="186"/>
      <c r="B134" s="460" t="s">
        <v>267</v>
      </c>
      <c r="C134" s="460"/>
      <c r="D134" s="461"/>
      <c r="E134" s="232">
        <f>SUM(D18)</f>
        <v>16</v>
      </c>
    </row>
    <row r="135" spans="1:5" ht="23.25" customHeight="1">
      <c r="A135" s="393" t="s">
        <v>269</v>
      </c>
      <c r="B135" s="394"/>
      <c r="C135" s="394"/>
      <c r="D135" s="395"/>
      <c r="E135" s="139">
        <f>SUM(E133 +E134)</f>
        <v>16</v>
      </c>
    </row>
  </sheetData>
  <sheetProtection password="C348" sheet="1" objects="1" scenarios="1" selectLockedCells="1"/>
  <mergeCells count="99">
    <mergeCell ref="B134:D134"/>
    <mergeCell ref="B113:C114"/>
    <mergeCell ref="D113:E113"/>
    <mergeCell ref="B108:C108"/>
    <mergeCell ref="A109:C109"/>
    <mergeCell ref="A110:D110"/>
    <mergeCell ref="B117:C117"/>
    <mergeCell ref="B115:C115"/>
    <mergeCell ref="A113:A114"/>
    <mergeCell ref="A112:E112"/>
    <mergeCell ref="A133:D133"/>
    <mergeCell ref="A131:D131"/>
    <mergeCell ref="B118:C118"/>
    <mergeCell ref="B119:C119"/>
    <mergeCell ref="B120:C120"/>
    <mergeCell ref="A132:D132"/>
    <mergeCell ref="B107:C107"/>
    <mergeCell ref="B98:C98"/>
    <mergeCell ref="B99:C99"/>
    <mergeCell ref="B100:C100"/>
    <mergeCell ref="A111:D111"/>
    <mergeCell ref="B103:C103"/>
    <mergeCell ref="B104:C104"/>
    <mergeCell ref="B105:C105"/>
    <mergeCell ref="B106:C106"/>
    <mergeCell ref="A89:A90"/>
    <mergeCell ref="B89:C90"/>
    <mergeCell ref="D89:E89"/>
    <mergeCell ref="B102:C102"/>
    <mergeCell ref="B92:C92"/>
    <mergeCell ref="B121:C121"/>
    <mergeCell ref="B122:C122"/>
    <mergeCell ref="B123:C123"/>
    <mergeCell ref="B124:C124"/>
    <mergeCell ref="B125:C125"/>
    <mergeCell ref="B126:C126"/>
    <mergeCell ref="B127:C127"/>
    <mergeCell ref="B128:C128"/>
    <mergeCell ref="B129:C129"/>
    <mergeCell ref="A130:C130"/>
    <mergeCell ref="B69:C69"/>
    <mergeCell ref="B73:C73"/>
    <mergeCell ref="A74:C74"/>
    <mergeCell ref="C76:D76"/>
    <mergeCell ref="B70:C70"/>
    <mergeCell ref="B71:C71"/>
    <mergeCell ref="B66:C66"/>
    <mergeCell ref="B63:C63"/>
    <mergeCell ref="B64:C64"/>
    <mergeCell ref="B67:C67"/>
    <mergeCell ref="B68:C68"/>
    <mergeCell ref="B59:C59"/>
    <mergeCell ref="B60:C60"/>
    <mergeCell ref="B61:C61"/>
    <mergeCell ref="B62:C62"/>
    <mergeCell ref="B65:C65"/>
    <mergeCell ref="A16:C16"/>
    <mergeCell ref="A31:E32"/>
    <mergeCell ref="B23:D23"/>
    <mergeCell ref="B24:C24"/>
    <mergeCell ref="B25:C25"/>
    <mergeCell ref="B26:C26"/>
    <mergeCell ref="B28:C28"/>
    <mergeCell ref="B29:C29"/>
    <mergeCell ref="B19:C19"/>
    <mergeCell ref="B20:E22"/>
    <mergeCell ref="A1:E1"/>
    <mergeCell ref="A2:E2"/>
    <mergeCell ref="A4:E4"/>
    <mergeCell ref="A7:B7"/>
    <mergeCell ref="A9:E9"/>
    <mergeCell ref="A46:E46"/>
    <mergeCell ref="A52:E52"/>
    <mergeCell ref="A53:E54"/>
    <mergeCell ref="A55:E56"/>
    <mergeCell ref="A57:A58"/>
    <mergeCell ref="B57:C58"/>
    <mergeCell ref="D57:E57"/>
    <mergeCell ref="A47:E47"/>
    <mergeCell ref="A48:E48"/>
    <mergeCell ref="B49:C49"/>
    <mergeCell ref="B50:C50"/>
    <mergeCell ref="B51:C51"/>
    <mergeCell ref="A36:E36"/>
    <mergeCell ref="A38:B38"/>
    <mergeCell ref="D38:E38"/>
    <mergeCell ref="A135:D135"/>
    <mergeCell ref="B97:C97"/>
    <mergeCell ref="B101:C101"/>
    <mergeCell ref="B116:C116"/>
    <mergeCell ref="B72:C72"/>
    <mergeCell ref="A75:D75"/>
    <mergeCell ref="B93:C93"/>
    <mergeCell ref="B91:C91"/>
    <mergeCell ref="B96:C96"/>
    <mergeCell ref="B95:C95"/>
    <mergeCell ref="B94:C94"/>
    <mergeCell ref="A88:E88"/>
    <mergeCell ref="C44:E44"/>
  </mergeCells>
  <dataValidations count="5">
    <dataValidation type="list" allowBlank="1" showInputMessage="1" showErrorMessage="1" sqref="E7">
      <formula1>"Year, 2015, 2016, 2017, 2018, 2019, 2020, 2021, 2022, 2023, 2024, 2025"</formula1>
    </dataValidation>
    <dataValidation type="list" allowBlank="1" showInputMessage="1" showErrorMessage="1" sqref="D6:D7">
      <formula1>"Select Quarter, March, June, September, December"</formula1>
    </dataValidation>
    <dataValidation type="list" allowBlank="1" showInputMessage="1" showErrorMessage="1" sqref="B18">
      <formula1>"Select Degree, MS-AE, MS-ES(AE), AE degree use Tab EngrDegree"</formula1>
    </dataValidation>
    <dataValidation type="list" allowBlank="1" showInputMessage="1" showErrorMessage="1" sqref="B17">
      <formula1>"Yes, No"</formula1>
    </dataValidation>
    <dataValidation type="list" allowBlank="1" showInputMessage="1" showErrorMessage="1" sqref="E6">
      <formula1>"Year, 2014, 2015, 2016, 2017, 2018, 2019, 2020, 2021, 2022, 2023, 2024, 2025"</formula1>
    </dataValidation>
  </dataValidations>
  <pageMargins left="0.7" right="0.7" top="0.65" bottom="0.75" header="0.3" footer="0.3"/>
  <pageSetup scale="81" orientation="portrait"/>
  <headerFooter>
    <oddFooter>&amp;CPage &amp;P of &amp;N</oddFooter>
  </headerFooter>
  <ignoredErrors>
    <ignoredError sqref="D12 E134"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G134"/>
  <sheetViews>
    <sheetView showGridLines="0" workbookViewId="0">
      <selection activeCell="A49" sqref="A49"/>
    </sheetView>
  </sheetViews>
  <sheetFormatPr baseColWidth="10" defaultColWidth="9.1640625" defaultRowHeight="14" x14ac:dyDescent="0"/>
  <cols>
    <col min="1" max="1" width="26.1640625" style="233" customWidth="1"/>
    <col min="2" max="2" width="32.6640625" style="233" customWidth="1"/>
    <col min="3" max="3" width="26" style="233" customWidth="1"/>
    <col min="4" max="4" width="15.1640625" style="233" customWidth="1"/>
    <col min="5" max="5" width="11.5" style="233" customWidth="1"/>
    <col min="6" max="16384" width="9.1640625" style="233"/>
  </cols>
  <sheetData>
    <row r="1" spans="1:5">
      <c r="A1" s="439" t="s">
        <v>150</v>
      </c>
      <c r="B1" s="439"/>
      <c r="C1" s="439"/>
      <c r="D1" s="439"/>
      <c r="E1" s="439"/>
    </row>
    <row r="2" spans="1:5" ht="16">
      <c r="A2" s="440" t="s">
        <v>244</v>
      </c>
      <c r="B2" s="440"/>
      <c r="C2" s="440"/>
      <c r="D2" s="440"/>
      <c r="E2" s="440"/>
    </row>
    <row r="3" spans="1:5">
      <c r="A3" s="129"/>
      <c r="B3" s="129"/>
      <c r="C3" s="129"/>
      <c r="D3" s="129"/>
      <c r="E3" s="129"/>
    </row>
    <row r="4" spans="1:5" ht="122.25" customHeight="1" thickBot="1">
      <c r="A4" s="441" t="s">
        <v>149</v>
      </c>
      <c r="B4" s="442"/>
      <c r="C4" s="442"/>
      <c r="D4" s="442"/>
      <c r="E4" s="442"/>
    </row>
    <row r="5" spans="1:5" s="44" customFormat="1" ht="9.75" customHeight="1">
      <c r="A5" s="196"/>
      <c r="B5" s="204"/>
      <c r="C5" s="205"/>
      <c r="D5" s="205"/>
      <c r="E5" s="205"/>
    </row>
    <row r="6" spans="1:5" ht="17.25" customHeight="1">
      <c r="A6" s="220" t="s">
        <v>23</v>
      </c>
      <c r="B6" s="255"/>
      <c r="C6" s="221" t="s">
        <v>163</v>
      </c>
      <c r="D6" s="234" t="s">
        <v>160</v>
      </c>
      <c r="E6" s="257" t="s">
        <v>14</v>
      </c>
    </row>
    <row r="7" spans="1:5" ht="15">
      <c r="A7" s="443"/>
      <c r="B7" s="443"/>
      <c r="C7" s="252" t="s">
        <v>32</v>
      </c>
      <c r="D7" s="256" t="s">
        <v>160</v>
      </c>
      <c r="E7" s="256" t="s">
        <v>14</v>
      </c>
    </row>
    <row r="8" spans="1:5" ht="6.75" customHeight="1">
      <c r="A8" s="153"/>
      <c r="B8" s="154"/>
      <c r="C8" s="153"/>
      <c r="D8" s="183">
        <v>28</v>
      </c>
      <c r="E8" s="184">
        <v>16</v>
      </c>
    </row>
    <row r="9" spans="1:5">
      <c r="A9" s="444" t="s">
        <v>173</v>
      </c>
      <c r="B9" s="444"/>
      <c r="C9" s="444"/>
      <c r="D9" s="444"/>
      <c r="E9" s="444"/>
    </row>
    <row r="10" spans="1:5" s="109" customFormat="1" ht="10.5" customHeight="1">
      <c r="A10" s="190"/>
      <c r="B10" s="190"/>
      <c r="C10" s="192"/>
      <c r="D10" s="154"/>
      <c r="E10" s="154"/>
    </row>
    <row r="11" spans="1:5">
      <c r="A11" s="476" t="s">
        <v>230</v>
      </c>
      <c r="B11" s="477"/>
      <c r="C11" s="263" t="s">
        <v>229</v>
      </c>
      <c r="D11" s="203" t="str">
        <f>(IF(E11&gt;31.99,"MET","NOT MET"))</f>
        <v>NOT MET</v>
      </c>
      <c r="E11" s="155">
        <f>SUM(E72)</f>
        <v>0</v>
      </c>
    </row>
    <row r="12" spans="1:5">
      <c r="A12" s="268" t="s">
        <v>231</v>
      </c>
      <c r="B12" s="269"/>
      <c r="C12" s="263" t="s">
        <v>243</v>
      </c>
      <c r="D12" s="203" t="str">
        <f>IF(E12&gt;51.99,"MET","NOT MET")</f>
        <v>NOT MET</v>
      </c>
      <c r="E12" s="139">
        <f>SUM(E111)</f>
        <v>0</v>
      </c>
    </row>
    <row r="13" spans="1:5">
      <c r="A13" s="476" t="s">
        <v>233</v>
      </c>
      <c r="B13" s="477"/>
      <c r="C13" s="263" t="s">
        <v>232</v>
      </c>
      <c r="D13" s="203" t="str">
        <f>IF(E13&gt;11.99,"MET","NOT MET")</f>
        <v>NOT MET</v>
      </c>
      <c r="E13" s="195">
        <f>SUM(E131)</f>
        <v>0</v>
      </c>
    </row>
    <row r="14" spans="1:5">
      <c r="A14" s="274" t="s">
        <v>246</v>
      </c>
      <c r="B14" s="264"/>
      <c r="C14" s="265" t="s">
        <v>264</v>
      </c>
      <c r="D14" s="266" t="str">
        <f>IF(E14&gt;91.99, "MET", "NOT MET")</f>
        <v>NOT MET</v>
      </c>
      <c r="E14" s="195">
        <f>SUM(E134)</f>
        <v>28</v>
      </c>
    </row>
    <row r="15" spans="1:5" ht="14.25" customHeight="1">
      <c r="A15" s="445" t="s">
        <v>234</v>
      </c>
      <c r="B15" s="445"/>
      <c r="C15" s="445"/>
      <c r="D15" s="139" t="str">
        <f>IF(Test2!A18&gt;3.99, "MET", "NOT MET")</f>
        <v>NOT MET</v>
      </c>
      <c r="E15" s="281"/>
    </row>
    <row r="16" spans="1:5" ht="15.75" customHeight="1">
      <c r="D16" s="2"/>
      <c r="E16" s="178"/>
    </row>
    <row r="17" spans="1:7" ht="32.25" customHeight="1">
      <c r="A17" s="182" t="s">
        <v>158</v>
      </c>
      <c r="B17" s="292" t="s">
        <v>151</v>
      </c>
      <c r="C17" s="262"/>
      <c r="D17" s="161"/>
      <c r="E17" s="178"/>
    </row>
    <row r="18" spans="1:7">
      <c r="A18" s="179" t="s">
        <v>159</v>
      </c>
      <c r="B18" s="164" t="s">
        <v>235</v>
      </c>
      <c r="C18" s="180" t="s">
        <v>139</v>
      </c>
      <c r="D18" s="181">
        <v>28</v>
      </c>
      <c r="E18" s="178"/>
    </row>
    <row r="19" spans="1:7">
      <c r="A19" s="179" t="s">
        <v>152</v>
      </c>
      <c r="B19" s="450"/>
      <c r="C19" s="450"/>
      <c r="D19" s="181"/>
      <c r="E19" s="178"/>
    </row>
    <row r="20" spans="1:7" ht="19.5" customHeight="1">
      <c r="A20" s="222" t="s">
        <v>140</v>
      </c>
      <c r="B20" s="451"/>
      <c r="C20" s="451"/>
      <c r="D20" s="451"/>
      <c r="E20" s="451"/>
    </row>
    <row r="21" spans="1:7" ht="19.5" customHeight="1">
      <c r="A21" s="159"/>
      <c r="B21" s="451"/>
      <c r="C21" s="451"/>
      <c r="D21" s="451"/>
      <c r="E21" s="451"/>
    </row>
    <row r="22" spans="1:7" ht="19.5" customHeight="1">
      <c r="A22" s="159"/>
      <c r="B22" s="451"/>
      <c r="C22" s="451"/>
      <c r="D22" s="451"/>
      <c r="E22" s="451"/>
    </row>
    <row r="23" spans="1:7" ht="17.25" customHeight="1">
      <c r="A23" s="194" t="s">
        <v>164</v>
      </c>
      <c r="B23" s="446"/>
      <c r="C23" s="446"/>
      <c r="D23" s="446"/>
      <c r="E23" s="156"/>
    </row>
    <row r="24" spans="1:7">
      <c r="A24" s="259" t="s">
        <v>1</v>
      </c>
      <c r="B24" s="444" t="s">
        <v>141</v>
      </c>
      <c r="C24" s="444"/>
      <c r="D24" s="157" t="s">
        <v>143</v>
      </c>
      <c r="E24" s="259" t="s">
        <v>144</v>
      </c>
      <c r="F24" s="109"/>
      <c r="G24" s="109"/>
    </row>
    <row r="25" spans="1:7" ht="24" customHeight="1">
      <c r="A25" s="223" t="str">
        <f>IF(ISBLANK(A49),"",A49)</f>
        <v/>
      </c>
      <c r="B25" s="447" t="str">
        <f>IF(ISBLANK(B49),"",B49)</f>
        <v/>
      </c>
      <c r="C25" s="447"/>
      <c r="D25" s="223" t="str">
        <f>IF(ISBLANK(D49),"",D49)</f>
        <v/>
      </c>
      <c r="E25" s="223" t="str">
        <f>IF(ISBLANK(E49),"",E49)</f>
        <v/>
      </c>
      <c r="F25" s="109"/>
      <c r="G25" s="109"/>
    </row>
    <row r="26" spans="1:7" ht="25.5" customHeight="1">
      <c r="A26" s="223" t="str">
        <f>IF(ISBLANK(A50),"",A50)</f>
        <v/>
      </c>
      <c r="B26" s="448" t="str">
        <f>IF(ISBLANK(B50),"",B50)</f>
        <v/>
      </c>
      <c r="C26" s="448"/>
      <c r="D26" s="223" t="str">
        <f>IF(ISBLANK(D50),"",D50)</f>
        <v/>
      </c>
      <c r="E26" s="223" t="str">
        <f>IF(ISBLANK(E50),"",E50)</f>
        <v/>
      </c>
      <c r="F26" s="109"/>
      <c r="G26" s="109"/>
    </row>
    <row r="27" spans="1:7">
      <c r="A27" s="158" t="s">
        <v>145</v>
      </c>
      <c r="B27" s="134"/>
      <c r="C27" s="134"/>
      <c r="D27" s="134"/>
      <c r="E27" s="134"/>
      <c r="F27" s="109"/>
      <c r="G27" s="109"/>
    </row>
    <row r="28" spans="1:7">
      <c r="A28" s="159" t="s">
        <v>154</v>
      </c>
      <c r="B28" s="449"/>
      <c r="C28" s="449"/>
      <c r="D28" s="78"/>
      <c r="E28" s="78"/>
      <c r="F28" s="109"/>
      <c r="G28" s="109"/>
    </row>
    <row r="29" spans="1:7" ht="27" customHeight="1">
      <c r="A29" s="159" t="s">
        <v>146</v>
      </c>
      <c r="B29" s="449"/>
      <c r="C29" s="449"/>
      <c r="D29" s="78"/>
      <c r="E29" s="78"/>
      <c r="F29" s="109"/>
      <c r="G29" s="109"/>
    </row>
    <row r="30" spans="1:7" ht="12" customHeight="1">
      <c r="A30" s="134"/>
      <c r="B30" s="78"/>
      <c r="C30" s="78"/>
      <c r="D30" s="78"/>
      <c r="E30" s="78"/>
      <c r="F30" s="109"/>
      <c r="G30" s="109"/>
    </row>
    <row r="31" spans="1:7" ht="18" customHeight="1">
      <c r="A31" s="391" t="s">
        <v>278</v>
      </c>
      <c r="B31" s="391"/>
      <c r="C31" s="391"/>
      <c r="D31" s="391"/>
      <c r="E31" s="391"/>
    </row>
    <row r="32" spans="1:7" ht="30" customHeight="1">
      <c r="A32" s="391"/>
      <c r="B32" s="391"/>
      <c r="C32" s="391"/>
      <c r="D32" s="391"/>
      <c r="E32" s="391"/>
    </row>
    <row r="33" spans="1:5" ht="30.75" customHeight="1">
      <c r="A33" s="135"/>
      <c r="B33" s="135"/>
      <c r="C33" s="270"/>
      <c r="D33" s="270"/>
      <c r="E33" s="260"/>
    </row>
    <row r="34" spans="1:5">
      <c r="A34" s="160" t="s">
        <v>28</v>
      </c>
      <c r="B34" s="161" t="s">
        <v>19</v>
      </c>
      <c r="C34" s="391"/>
      <c r="D34" s="391"/>
      <c r="E34" s="134"/>
    </row>
    <row r="35" spans="1:5" ht="9.75" customHeight="1">
      <c r="A35" s="160"/>
      <c r="B35" s="160"/>
      <c r="C35" s="78"/>
      <c r="D35" s="78"/>
      <c r="E35" s="134"/>
    </row>
    <row r="36" spans="1:5" ht="16.5" customHeight="1">
      <c r="A36" s="389" t="s">
        <v>11</v>
      </c>
      <c r="B36" s="390"/>
      <c r="C36" s="390"/>
      <c r="D36" s="390"/>
      <c r="E36" s="390"/>
    </row>
    <row r="37" spans="1:5" ht="27" customHeight="1">
      <c r="A37" s="162"/>
      <c r="B37" s="163"/>
      <c r="C37" s="164"/>
      <c r="D37" s="134"/>
      <c r="E37" s="134"/>
    </row>
    <row r="38" spans="1:5">
      <c r="A38" s="391" t="s">
        <v>153</v>
      </c>
      <c r="B38" s="391"/>
      <c r="C38" s="165" t="s">
        <v>17</v>
      </c>
      <c r="D38" s="392" t="s">
        <v>19</v>
      </c>
      <c r="E38" s="392"/>
    </row>
    <row r="39" spans="1:5">
      <c r="A39" s="153"/>
      <c r="B39" s="153"/>
      <c r="C39" s="164"/>
      <c r="D39" s="164"/>
      <c r="E39" s="164"/>
    </row>
    <row r="40" spans="1:5">
      <c r="A40" s="159"/>
      <c r="B40" s="134"/>
      <c r="C40" s="166"/>
      <c r="D40" s="166"/>
      <c r="E40" s="166"/>
    </row>
    <row r="41" spans="1:5">
      <c r="A41" s="165" t="s">
        <v>18</v>
      </c>
      <c r="B41" s="261" t="s">
        <v>19</v>
      </c>
      <c r="C41" s="166"/>
      <c r="D41" s="166"/>
      <c r="E41" s="166"/>
    </row>
    <row r="42" spans="1:5">
      <c r="A42" s="159"/>
      <c r="B42" s="167"/>
      <c r="C42" s="166"/>
      <c r="D42" s="166"/>
      <c r="E42" s="166"/>
    </row>
    <row r="43" spans="1:5">
      <c r="A43" s="134"/>
      <c r="B43" s="134"/>
      <c r="C43" s="134"/>
      <c r="D43" s="134"/>
      <c r="E43" s="134"/>
    </row>
    <row r="44" spans="1:5">
      <c r="A44" s="168" t="s">
        <v>20</v>
      </c>
      <c r="B44" s="261" t="s">
        <v>19</v>
      </c>
      <c r="C44" s="405" t="s">
        <v>259</v>
      </c>
      <c r="D44" s="405"/>
      <c r="E44" s="405"/>
    </row>
    <row r="45" spans="1:5" ht="21" customHeight="1">
      <c r="A45" s="406" t="s">
        <v>166</v>
      </c>
      <c r="B45" s="407"/>
      <c r="C45" s="407"/>
      <c r="D45" s="407"/>
      <c r="E45" s="408"/>
    </row>
    <row r="46" spans="1:5" ht="31.5" customHeight="1">
      <c r="A46" s="429" t="s">
        <v>236</v>
      </c>
      <c r="B46" s="430"/>
      <c r="C46" s="430"/>
      <c r="D46" s="430"/>
      <c r="E46" s="431"/>
    </row>
    <row r="47" spans="1:5" ht="32.25" customHeight="1">
      <c r="A47" s="432" t="s">
        <v>228</v>
      </c>
      <c r="B47" s="433"/>
      <c r="C47" s="433"/>
      <c r="D47" s="433"/>
      <c r="E47" s="434"/>
    </row>
    <row r="48" spans="1:5" ht="20.25" customHeight="1">
      <c r="A48" s="171" t="s">
        <v>1</v>
      </c>
      <c r="B48" s="435" t="s">
        <v>141</v>
      </c>
      <c r="C48" s="436"/>
      <c r="D48" s="169" t="s">
        <v>143</v>
      </c>
      <c r="E48" s="137" t="s">
        <v>144</v>
      </c>
    </row>
    <row r="49" spans="1:5" ht="29.25" customHeight="1">
      <c r="A49" s="138"/>
      <c r="B49" s="437"/>
      <c r="C49" s="438"/>
      <c r="D49" s="138"/>
      <c r="E49" s="170"/>
    </row>
    <row r="50" spans="1:5" ht="34.5" customHeight="1">
      <c r="A50" s="138"/>
      <c r="B50" s="437"/>
      <c r="C50" s="438"/>
      <c r="D50" s="138"/>
      <c r="E50" s="170"/>
    </row>
    <row r="51" spans="1:5" ht="24" customHeight="1">
      <c r="A51" s="409" t="s">
        <v>167</v>
      </c>
      <c r="B51" s="410"/>
      <c r="C51" s="410"/>
      <c r="D51" s="410"/>
      <c r="E51" s="411"/>
    </row>
    <row r="52" spans="1:5" ht="33" customHeight="1">
      <c r="A52" s="412" t="s">
        <v>240</v>
      </c>
      <c r="B52" s="413"/>
      <c r="C52" s="413"/>
      <c r="D52" s="413"/>
      <c r="E52" s="414"/>
    </row>
    <row r="53" spans="1:5" ht="17.25" customHeight="1">
      <c r="A53" s="412"/>
      <c r="B53" s="413"/>
      <c r="C53" s="413"/>
      <c r="D53" s="413"/>
      <c r="E53" s="414"/>
    </row>
    <row r="54" spans="1:5" ht="16.5" customHeight="1">
      <c r="A54" s="415" t="s">
        <v>241</v>
      </c>
      <c r="B54" s="416"/>
      <c r="C54" s="416"/>
      <c r="D54" s="416"/>
      <c r="E54" s="417"/>
    </row>
    <row r="55" spans="1:5" ht="12" customHeight="1">
      <c r="A55" s="418"/>
      <c r="B55" s="419"/>
      <c r="C55" s="419"/>
      <c r="D55" s="419"/>
      <c r="E55" s="420"/>
    </row>
    <row r="56" spans="1:5" ht="16.5" customHeight="1">
      <c r="A56" s="421" t="s">
        <v>1</v>
      </c>
      <c r="B56" s="423" t="s">
        <v>141</v>
      </c>
      <c r="C56" s="424"/>
      <c r="D56" s="427" t="s">
        <v>142</v>
      </c>
      <c r="E56" s="428"/>
    </row>
    <row r="57" spans="1:5" ht="14.25" customHeight="1">
      <c r="A57" s="422"/>
      <c r="B57" s="425"/>
      <c r="C57" s="426"/>
      <c r="D57" s="140" t="s">
        <v>143</v>
      </c>
      <c r="E57" s="140" t="s">
        <v>155</v>
      </c>
    </row>
    <row r="58" spans="1:5" ht="18" customHeight="1">
      <c r="A58" s="217"/>
      <c r="B58" s="452"/>
      <c r="C58" s="453"/>
      <c r="D58" s="212"/>
      <c r="E58" s="130"/>
    </row>
    <row r="59" spans="1:5" ht="16.5" customHeight="1">
      <c r="A59" s="217"/>
      <c r="B59" s="452"/>
      <c r="C59" s="453"/>
      <c r="D59" s="212"/>
      <c r="E59" s="130"/>
    </row>
    <row r="60" spans="1:5" ht="17.25" customHeight="1">
      <c r="A60" s="217"/>
      <c r="B60" s="452"/>
      <c r="C60" s="453"/>
      <c r="D60" s="212"/>
      <c r="E60" s="130"/>
    </row>
    <row r="61" spans="1:5" ht="15.75" customHeight="1">
      <c r="A61" s="217"/>
      <c r="B61" s="452"/>
      <c r="C61" s="453"/>
      <c r="D61" s="212"/>
      <c r="E61" s="130"/>
    </row>
    <row r="62" spans="1:5" ht="18" customHeight="1">
      <c r="A62" s="218"/>
      <c r="B62" s="402"/>
      <c r="C62" s="403"/>
      <c r="D62" s="212"/>
      <c r="E62" s="130"/>
    </row>
    <row r="63" spans="1:5" ht="18" customHeight="1">
      <c r="A63" s="218"/>
      <c r="B63" s="402"/>
      <c r="C63" s="403"/>
      <c r="D63" s="212"/>
      <c r="E63" s="130"/>
    </row>
    <row r="64" spans="1:5" ht="18" customHeight="1">
      <c r="A64" s="131"/>
      <c r="B64" s="399"/>
      <c r="C64" s="400"/>
      <c r="D64" s="212"/>
      <c r="E64" s="130"/>
    </row>
    <row r="65" spans="1:5" ht="18" customHeight="1">
      <c r="A65" s="131"/>
      <c r="B65" s="399"/>
      <c r="C65" s="400"/>
      <c r="D65" s="212"/>
      <c r="E65" s="130"/>
    </row>
    <row r="66" spans="1:5" ht="18" customHeight="1">
      <c r="A66" s="131"/>
      <c r="B66" s="399"/>
      <c r="C66" s="400"/>
      <c r="D66" s="212"/>
      <c r="E66" s="130"/>
    </row>
    <row r="67" spans="1:5" ht="18" customHeight="1">
      <c r="A67" s="131"/>
      <c r="B67" s="399"/>
      <c r="C67" s="400"/>
      <c r="D67" s="212"/>
      <c r="E67" s="130"/>
    </row>
    <row r="68" spans="1:5" ht="18" customHeight="1">
      <c r="A68" s="131"/>
      <c r="B68" s="399"/>
      <c r="C68" s="400"/>
      <c r="D68" s="212"/>
      <c r="E68" s="130"/>
    </row>
    <row r="69" spans="1:5" ht="18" customHeight="1">
      <c r="A69" s="131"/>
      <c r="B69" s="399"/>
      <c r="C69" s="400"/>
      <c r="D69" s="212"/>
      <c r="E69" s="130"/>
    </row>
    <row r="70" spans="1:5" ht="21" customHeight="1">
      <c r="A70" s="131"/>
      <c r="B70" s="399"/>
      <c r="C70" s="400"/>
      <c r="D70" s="212"/>
      <c r="E70" s="130"/>
    </row>
    <row r="71" spans="1:5" ht="17.25" customHeight="1">
      <c r="A71" s="454" t="s">
        <v>147</v>
      </c>
      <c r="B71" s="455"/>
      <c r="C71" s="456"/>
      <c r="D71" s="232">
        <f>SUM(D58:D70)</f>
        <v>0</v>
      </c>
      <c r="E71" s="232">
        <f>SUM(E58:E70)</f>
        <v>0</v>
      </c>
    </row>
    <row r="72" spans="1:5" ht="21.75" customHeight="1">
      <c r="A72" s="475" t="s">
        <v>176</v>
      </c>
      <c r="B72" s="475"/>
      <c r="C72" s="475"/>
      <c r="D72" s="475"/>
      <c r="E72" s="132">
        <f>D71+0.5*E71</f>
        <v>0</v>
      </c>
    </row>
    <row r="73" spans="1:5" ht="22.5" customHeight="1">
      <c r="A73" s="193"/>
      <c r="B73" s="273"/>
      <c r="C73" s="457" t="s">
        <v>165</v>
      </c>
      <c r="D73" s="458"/>
      <c r="E73" s="132">
        <f>SUM(E72)</f>
        <v>0</v>
      </c>
    </row>
    <row r="74" spans="1:5" ht="22.5" customHeight="1">
      <c r="A74" s="275"/>
      <c r="B74" s="276"/>
      <c r="C74" s="277"/>
      <c r="D74" s="277"/>
      <c r="E74" s="278"/>
    </row>
    <row r="75" spans="1:5" ht="22.5" customHeight="1">
      <c r="A75" s="275"/>
      <c r="B75" s="276"/>
      <c r="C75" s="277"/>
      <c r="D75" s="277"/>
      <c r="E75" s="278"/>
    </row>
    <row r="76" spans="1:5" ht="22.5" customHeight="1">
      <c r="A76" s="275"/>
      <c r="B76" s="276"/>
      <c r="C76" s="277"/>
      <c r="D76" s="277"/>
      <c r="E76" s="278"/>
    </row>
    <row r="77" spans="1:5" ht="22.5" customHeight="1">
      <c r="A77" s="275"/>
      <c r="B77" s="276"/>
      <c r="C77" s="277"/>
      <c r="D77" s="277"/>
      <c r="E77" s="278"/>
    </row>
    <row r="78" spans="1:5" ht="22.5" customHeight="1">
      <c r="A78" s="275"/>
      <c r="B78" s="276"/>
      <c r="C78" s="277"/>
      <c r="D78" s="277"/>
      <c r="E78" s="278"/>
    </row>
    <row r="79" spans="1:5" ht="22.5" customHeight="1">
      <c r="A79" s="275"/>
      <c r="B79" s="276"/>
      <c r="C79" s="277"/>
      <c r="D79" s="277"/>
      <c r="E79" s="278"/>
    </row>
    <row r="80" spans="1:5" ht="22.5" customHeight="1">
      <c r="A80" s="275"/>
      <c r="B80" s="276"/>
      <c r="C80" s="277"/>
      <c r="D80" s="277"/>
      <c r="E80" s="278"/>
    </row>
    <row r="81" spans="1:5" ht="22.5" customHeight="1">
      <c r="A81" s="275"/>
      <c r="B81" s="276"/>
      <c r="C81" s="277"/>
      <c r="D81" s="277"/>
      <c r="E81" s="278"/>
    </row>
    <row r="82" spans="1:5" ht="22.5" customHeight="1">
      <c r="A82" s="275"/>
      <c r="B82" s="276"/>
      <c r="C82" s="277"/>
      <c r="D82" s="277"/>
      <c r="E82" s="278"/>
    </row>
    <row r="83" spans="1:5" ht="22.5" customHeight="1">
      <c r="A83" s="275"/>
      <c r="B83" s="276"/>
      <c r="C83" s="277"/>
      <c r="D83" s="277"/>
      <c r="E83" s="278"/>
    </row>
    <row r="84" spans="1:5" ht="22.5" customHeight="1">
      <c r="A84" s="275"/>
      <c r="B84" s="276"/>
      <c r="C84" s="277"/>
      <c r="D84" s="277"/>
      <c r="E84" s="278"/>
    </row>
    <row r="85" spans="1:5" ht="22.5" customHeight="1">
      <c r="A85" s="275"/>
      <c r="B85" s="276"/>
      <c r="C85" s="277"/>
      <c r="D85" s="277"/>
      <c r="E85" s="278"/>
    </row>
    <row r="86" spans="1:5" ht="26.25" customHeight="1">
      <c r="A86" s="404" t="s">
        <v>247</v>
      </c>
      <c r="B86" s="404"/>
      <c r="C86" s="404"/>
      <c r="D86" s="404"/>
      <c r="E86" s="404"/>
    </row>
    <row r="87" spans="1:5">
      <c r="A87" s="462" t="s">
        <v>1</v>
      </c>
      <c r="B87" s="464" t="s">
        <v>141</v>
      </c>
      <c r="C87" s="465"/>
      <c r="D87" s="468" t="s">
        <v>156</v>
      </c>
      <c r="E87" s="469"/>
    </row>
    <row r="88" spans="1:5">
      <c r="A88" s="463"/>
      <c r="B88" s="466"/>
      <c r="C88" s="467"/>
      <c r="D88" s="140" t="s">
        <v>143</v>
      </c>
      <c r="E88" s="140" t="s">
        <v>155</v>
      </c>
    </row>
    <row r="89" spans="1:5" ht="16.5" customHeight="1">
      <c r="A89" s="218"/>
      <c r="B89" s="402"/>
      <c r="C89" s="403"/>
      <c r="D89" s="212"/>
      <c r="E89" s="130"/>
    </row>
    <row r="90" spans="1:5">
      <c r="A90" s="218"/>
      <c r="B90" s="402"/>
      <c r="C90" s="403"/>
      <c r="D90" s="212"/>
      <c r="E90" s="130"/>
    </row>
    <row r="91" spans="1:5">
      <c r="A91" s="218"/>
      <c r="B91" s="402"/>
      <c r="C91" s="403"/>
      <c r="D91" s="212"/>
      <c r="E91" s="130"/>
    </row>
    <row r="92" spans="1:5">
      <c r="A92" s="253"/>
      <c r="B92" s="396"/>
      <c r="C92" s="397"/>
      <c r="D92" s="212"/>
      <c r="E92" s="130"/>
    </row>
    <row r="93" spans="1:5">
      <c r="A93" s="131"/>
      <c r="B93" s="399"/>
      <c r="C93" s="400"/>
      <c r="D93" s="212"/>
      <c r="E93" s="130"/>
    </row>
    <row r="94" spans="1:5">
      <c r="A94" s="131"/>
      <c r="B94" s="399"/>
      <c r="C94" s="400"/>
      <c r="D94" s="212"/>
      <c r="E94" s="130"/>
    </row>
    <row r="95" spans="1:5">
      <c r="A95" s="131"/>
      <c r="B95" s="399"/>
      <c r="C95" s="400"/>
      <c r="D95" s="212"/>
      <c r="E95" s="130"/>
    </row>
    <row r="96" spans="1:5">
      <c r="A96" s="131"/>
      <c r="B96" s="399"/>
      <c r="C96" s="400"/>
      <c r="D96" s="212"/>
      <c r="E96" s="130"/>
    </row>
    <row r="97" spans="1:5">
      <c r="A97" s="253"/>
      <c r="B97" s="396"/>
      <c r="C97" s="397"/>
      <c r="D97" s="212"/>
      <c r="E97" s="130"/>
    </row>
    <row r="98" spans="1:5">
      <c r="A98" s="253"/>
      <c r="B98" s="396"/>
      <c r="C98" s="397"/>
      <c r="D98" s="212"/>
      <c r="E98" s="130"/>
    </row>
    <row r="99" spans="1:5">
      <c r="A99" s="253"/>
      <c r="B99" s="396"/>
      <c r="C99" s="397"/>
      <c r="D99" s="212"/>
      <c r="E99" s="130"/>
    </row>
    <row r="100" spans="1:5">
      <c r="A100" s="131"/>
      <c r="B100" s="399"/>
      <c r="C100" s="400"/>
      <c r="D100" s="212"/>
      <c r="E100" s="130"/>
    </row>
    <row r="101" spans="1:5">
      <c r="A101" s="131"/>
      <c r="B101" s="399"/>
      <c r="C101" s="400"/>
      <c r="D101" s="212"/>
      <c r="E101" s="130"/>
    </row>
    <row r="102" spans="1:5">
      <c r="A102" s="131"/>
      <c r="B102" s="399"/>
      <c r="C102" s="400"/>
      <c r="D102" s="212"/>
      <c r="E102" s="130"/>
    </row>
    <row r="103" spans="1:5">
      <c r="A103" s="131"/>
      <c r="B103" s="399"/>
      <c r="C103" s="400"/>
      <c r="D103" s="212"/>
      <c r="E103" s="130"/>
    </row>
    <row r="104" spans="1:5">
      <c r="A104" s="131"/>
      <c r="B104" s="399"/>
      <c r="C104" s="400"/>
      <c r="D104" s="212"/>
      <c r="E104" s="130"/>
    </row>
    <row r="105" spans="1:5">
      <c r="A105" s="131"/>
      <c r="B105" s="399"/>
      <c r="C105" s="400"/>
      <c r="D105" s="212"/>
      <c r="E105" s="130"/>
    </row>
    <row r="106" spans="1:5">
      <c r="A106" s="131"/>
      <c r="B106" s="399"/>
      <c r="C106" s="400"/>
      <c r="D106" s="212"/>
      <c r="E106" s="130"/>
    </row>
    <row r="107" spans="1:5">
      <c r="A107" s="131"/>
      <c r="B107" s="399"/>
      <c r="C107" s="400"/>
      <c r="D107" s="212"/>
      <c r="E107" s="130"/>
    </row>
    <row r="108" spans="1:5">
      <c r="A108" s="131"/>
      <c r="B108" s="399"/>
      <c r="C108" s="400"/>
      <c r="D108" s="212"/>
      <c r="E108" s="130"/>
    </row>
    <row r="109" spans="1:5">
      <c r="A109" s="459" t="s">
        <v>147</v>
      </c>
      <c r="B109" s="460"/>
      <c r="C109" s="461"/>
      <c r="D109" s="232">
        <f>SUM(D89:D108)</f>
        <v>0</v>
      </c>
      <c r="E109" s="232">
        <f>SUM(E89:E108)</f>
        <v>0</v>
      </c>
    </row>
    <row r="110" spans="1:5" ht="18" customHeight="1">
      <c r="A110" s="470" t="s">
        <v>148</v>
      </c>
      <c r="B110" s="470"/>
      <c r="C110" s="470"/>
      <c r="D110" s="470"/>
      <c r="E110" s="136">
        <f>D109+0.5*E109</f>
        <v>0</v>
      </c>
    </row>
    <row r="111" spans="1:5" ht="22.5" customHeight="1">
      <c r="A111" s="470" t="s">
        <v>242</v>
      </c>
      <c r="B111" s="470"/>
      <c r="C111" s="470"/>
      <c r="D111" s="470"/>
      <c r="E111" s="132">
        <f>SUM(E110+E73)</f>
        <v>0</v>
      </c>
    </row>
    <row r="112" spans="1:5" ht="43.5" customHeight="1">
      <c r="A112" s="472" t="s">
        <v>248</v>
      </c>
      <c r="B112" s="473"/>
      <c r="C112" s="473"/>
      <c r="D112" s="473"/>
      <c r="E112" s="474"/>
    </row>
    <row r="113" spans="1:5">
      <c r="A113" s="462" t="s">
        <v>1</v>
      </c>
      <c r="B113" s="464" t="s">
        <v>141</v>
      </c>
      <c r="C113" s="465"/>
      <c r="D113" s="468" t="s">
        <v>156</v>
      </c>
      <c r="E113" s="469"/>
    </row>
    <row r="114" spans="1:5">
      <c r="A114" s="463"/>
      <c r="B114" s="466"/>
      <c r="C114" s="467"/>
      <c r="D114" s="140" t="s">
        <v>143</v>
      </c>
      <c r="E114" s="140" t="s">
        <v>155</v>
      </c>
    </row>
    <row r="115" spans="1:5">
      <c r="A115" s="131"/>
      <c r="B115" s="399"/>
      <c r="C115" s="400"/>
      <c r="D115" s="212"/>
      <c r="E115" s="130"/>
    </row>
    <row r="116" spans="1:5">
      <c r="A116" s="218"/>
      <c r="B116" s="402"/>
      <c r="C116" s="403"/>
      <c r="D116" s="212"/>
      <c r="E116" s="133"/>
    </row>
    <row r="117" spans="1:5" ht="15" customHeight="1">
      <c r="A117" s="218"/>
      <c r="B117" s="402"/>
      <c r="C117" s="403"/>
      <c r="D117" s="212"/>
      <c r="E117" s="130"/>
    </row>
    <row r="118" spans="1:5">
      <c r="A118" s="218"/>
      <c r="B118" s="402"/>
      <c r="C118" s="403"/>
      <c r="D118" s="212"/>
      <c r="E118" s="130"/>
    </row>
    <row r="119" spans="1:5">
      <c r="A119" s="253"/>
      <c r="B119" s="402"/>
      <c r="C119" s="403"/>
      <c r="D119" s="212"/>
      <c r="E119" s="130"/>
    </row>
    <row r="120" spans="1:5">
      <c r="A120" s="131"/>
      <c r="B120" s="399"/>
      <c r="C120" s="400"/>
      <c r="D120" s="212"/>
      <c r="E120" s="130"/>
    </row>
    <row r="121" spans="1:5" ht="15" customHeight="1">
      <c r="A121" s="131"/>
      <c r="B121" s="399"/>
      <c r="C121" s="400"/>
      <c r="D121" s="212"/>
      <c r="E121" s="130"/>
    </row>
    <row r="122" spans="1:5">
      <c r="A122" s="218"/>
      <c r="B122" s="402"/>
      <c r="C122" s="403"/>
      <c r="D122" s="212"/>
      <c r="E122" s="130"/>
    </row>
    <row r="123" spans="1:5">
      <c r="A123" s="218"/>
      <c r="B123" s="402"/>
      <c r="C123" s="403"/>
      <c r="D123" s="212"/>
      <c r="E123" s="130"/>
    </row>
    <row r="124" spans="1:5">
      <c r="A124" s="131"/>
      <c r="B124" s="399"/>
      <c r="C124" s="400"/>
      <c r="D124" s="212"/>
      <c r="E124" s="130"/>
    </row>
    <row r="125" spans="1:5">
      <c r="A125" s="131"/>
      <c r="B125" s="399"/>
      <c r="C125" s="400"/>
      <c r="D125" s="212"/>
      <c r="E125" s="130"/>
    </row>
    <row r="126" spans="1:5">
      <c r="A126" s="131"/>
      <c r="B126" s="399"/>
      <c r="C126" s="400"/>
      <c r="D126" s="212"/>
      <c r="E126" s="130"/>
    </row>
    <row r="127" spans="1:5">
      <c r="A127" s="131"/>
      <c r="B127" s="399"/>
      <c r="C127" s="400"/>
      <c r="D127" s="212"/>
      <c r="E127" s="130"/>
    </row>
    <row r="128" spans="1:5">
      <c r="A128" s="131"/>
      <c r="B128" s="399"/>
      <c r="C128" s="400"/>
      <c r="D128" s="212"/>
      <c r="E128" s="130"/>
    </row>
    <row r="129" spans="1:5">
      <c r="A129" s="131"/>
      <c r="B129" s="399"/>
      <c r="C129" s="400"/>
      <c r="D129" s="212"/>
      <c r="E129" s="130"/>
    </row>
    <row r="130" spans="1:5">
      <c r="A130" s="459" t="s">
        <v>147</v>
      </c>
      <c r="B130" s="460"/>
      <c r="C130" s="461"/>
      <c r="D130" s="232">
        <f>SUM(D115:D129)</f>
        <v>0</v>
      </c>
      <c r="E130" s="232">
        <f>SUM(E115:E129)</f>
        <v>0</v>
      </c>
    </row>
    <row r="131" spans="1:5" ht="18.75" customHeight="1">
      <c r="A131" s="470" t="s">
        <v>239</v>
      </c>
      <c r="B131" s="470"/>
      <c r="C131" s="470"/>
      <c r="D131" s="470"/>
      <c r="E131" s="136">
        <f>D130+0.5*E130</f>
        <v>0</v>
      </c>
    </row>
    <row r="132" spans="1:5" ht="20.25" customHeight="1">
      <c r="A132" s="267"/>
      <c r="B132" s="460" t="s">
        <v>245</v>
      </c>
      <c r="C132" s="460"/>
      <c r="D132" s="461"/>
      <c r="E132" s="132">
        <f>SUM(E111+E131)</f>
        <v>0</v>
      </c>
    </row>
    <row r="133" spans="1:5" ht="20.25" customHeight="1">
      <c r="A133" s="258"/>
      <c r="B133" s="460" t="s">
        <v>268</v>
      </c>
      <c r="C133" s="460"/>
      <c r="D133" s="461"/>
      <c r="E133" s="232">
        <f>SUM(D18)</f>
        <v>28</v>
      </c>
    </row>
    <row r="134" spans="1:5" ht="22.5" customHeight="1">
      <c r="A134" s="393" t="s">
        <v>291</v>
      </c>
      <c r="B134" s="394"/>
      <c r="C134" s="394"/>
      <c r="D134" s="395"/>
      <c r="E134" s="139">
        <f>SUM(E132, E133)</f>
        <v>28</v>
      </c>
    </row>
  </sheetData>
  <sheetProtection password="C348" sheet="1" objects="1" scenarios="1" selectLockedCells="1"/>
  <mergeCells count="101">
    <mergeCell ref="B132:D132"/>
    <mergeCell ref="B129:C129"/>
    <mergeCell ref="A134:D134"/>
    <mergeCell ref="A11:B11"/>
    <mergeCell ref="A13:B13"/>
    <mergeCell ref="B128:C128"/>
    <mergeCell ref="A130:C130"/>
    <mergeCell ref="A131:D131"/>
    <mergeCell ref="B133:D133"/>
    <mergeCell ref="B122:C122"/>
    <mergeCell ref="B127:C127"/>
    <mergeCell ref="B116:C116"/>
    <mergeCell ref="B117:C117"/>
    <mergeCell ref="B118:C118"/>
    <mergeCell ref="B119:C119"/>
    <mergeCell ref="B120:C120"/>
    <mergeCell ref="B121:C121"/>
    <mergeCell ref="B124:C124"/>
    <mergeCell ref="B125:C125"/>
    <mergeCell ref="B126:C126"/>
    <mergeCell ref="B123:C123"/>
    <mergeCell ref="B93:C93"/>
    <mergeCell ref="B94:C94"/>
    <mergeCell ref="B106:C106"/>
    <mergeCell ref="A109:C109"/>
    <mergeCell ref="A110:D110"/>
    <mergeCell ref="B96:C96"/>
    <mergeCell ref="B97:C97"/>
    <mergeCell ref="B98:C98"/>
    <mergeCell ref="B115:C115"/>
    <mergeCell ref="B64:C64"/>
    <mergeCell ref="B65:C65"/>
    <mergeCell ref="B68:C68"/>
    <mergeCell ref="B69:C69"/>
    <mergeCell ref="A112:E112"/>
    <mergeCell ref="B104:C104"/>
    <mergeCell ref="A113:A114"/>
    <mergeCell ref="C73:D73"/>
    <mergeCell ref="B89:C89"/>
    <mergeCell ref="B90:C90"/>
    <mergeCell ref="B91:C91"/>
    <mergeCell ref="B92:C92"/>
    <mergeCell ref="A72:D72"/>
    <mergeCell ref="A86:E86"/>
    <mergeCell ref="A87:A88"/>
    <mergeCell ref="B87:C88"/>
    <mergeCell ref="B95:C95"/>
    <mergeCell ref="B102:C102"/>
    <mergeCell ref="B105:C105"/>
    <mergeCell ref="B70:C70"/>
    <mergeCell ref="A71:C71"/>
    <mergeCell ref="B107:C107"/>
    <mergeCell ref="B66:C66"/>
    <mergeCell ref="B67:C67"/>
    <mergeCell ref="B103:C103"/>
    <mergeCell ref="B108:C108"/>
    <mergeCell ref="B113:C114"/>
    <mergeCell ref="D113:E113"/>
    <mergeCell ref="B58:C58"/>
    <mergeCell ref="A46:E46"/>
    <mergeCell ref="A47:E47"/>
    <mergeCell ref="B48:C48"/>
    <mergeCell ref="B49:C49"/>
    <mergeCell ref="B50:C50"/>
    <mergeCell ref="A51:E51"/>
    <mergeCell ref="A52:E53"/>
    <mergeCell ref="A54:E55"/>
    <mergeCell ref="A56:A57"/>
    <mergeCell ref="B56:C57"/>
    <mergeCell ref="D56:E56"/>
    <mergeCell ref="B59:C59"/>
    <mergeCell ref="B60:C60"/>
    <mergeCell ref="B61:C61"/>
    <mergeCell ref="B62:C62"/>
    <mergeCell ref="B63:C63"/>
    <mergeCell ref="D87:E87"/>
    <mergeCell ref="A111:D111"/>
    <mergeCell ref="B99:C99"/>
    <mergeCell ref="B100:C100"/>
    <mergeCell ref="B101:C101"/>
    <mergeCell ref="A15:C15"/>
    <mergeCell ref="B19:C19"/>
    <mergeCell ref="B20:E22"/>
    <mergeCell ref="A1:E1"/>
    <mergeCell ref="A2:E2"/>
    <mergeCell ref="A4:E4"/>
    <mergeCell ref="A7:B7"/>
    <mergeCell ref="A9:E9"/>
    <mergeCell ref="A45:E45"/>
    <mergeCell ref="B23:D23"/>
    <mergeCell ref="B24:C24"/>
    <mergeCell ref="B25:C25"/>
    <mergeCell ref="B26:C26"/>
    <mergeCell ref="B28:C28"/>
    <mergeCell ref="B29:C29"/>
    <mergeCell ref="A31:E32"/>
    <mergeCell ref="A36:E36"/>
    <mergeCell ref="A38:B38"/>
    <mergeCell ref="D38:E38"/>
    <mergeCell ref="C44:E44"/>
    <mergeCell ref="C34:D34"/>
  </mergeCells>
  <dataValidations count="3">
    <dataValidation type="list" allowBlank="1" showInputMessage="1" showErrorMessage="1" sqref="E6">
      <formula1>"Year, 2014, 2015, 2016, 2017, 2018, 2019, 2020, 2021, 2022, 2023, 2024, 2025"</formula1>
    </dataValidation>
    <dataValidation type="list" allowBlank="1" showInputMessage="1" showErrorMessage="1" sqref="D6:D7">
      <formula1>"Select Quarter, March, June, September, December"</formula1>
    </dataValidation>
    <dataValidation type="list" allowBlank="1" showInputMessage="1" showErrorMessage="1" sqref="E7">
      <formula1>"Year, 2015, 2016, 2017, 2018, 2019, 2020, 2021, 2022, 2023, 2024, 2025"</formula1>
    </dataValidation>
  </dataValidations>
  <pageMargins left="0.7" right="0.7" top="0.75" bottom="0.75" header="0.3" footer="0.3"/>
  <pageSetup scale="81" orientation="portrait"/>
  <headerFooter>
    <oddFooter>&amp;C&amp;"Times New Roman,Regular"Page &amp;P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G236"/>
  <sheetViews>
    <sheetView workbookViewId="0">
      <selection activeCell="A80" sqref="A80"/>
    </sheetView>
  </sheetViews>
  <sheetFormatPr baseColWidth="10" defaultColWidth="8.83203125" defaultRowHeight="14" x14ac:dyDescent="0"/>
  <cols>
    <col min="1" max="1" width="51.83203125" customWidth="1"/>
    <col min="2" max="2" width="55.5" customWidth="1"/>
  </cols>
  <sheetData>
    <row r="1" spans="1:3">
      <c r="A1" s="226" t="s">
        <v>88</v>
      </c>
      <c r="B1" s="225"/>
      <c r="C1" s="225"/>
    </row>
    <row r="2" spans="1:3">
      <c r="A2" s="226"/>
      <c r="B2" s="225"/>
      <c r="C2" s="225"/>
    </row>
    <row r="3" spans="1:3">
      <c r="A3" s="226" t="s">
        <v>89</v>
      </c>
      <c r="B3" s="225"/>
      <c r="C3" s="225"/>
    </row>
    <row r="4" spans="1:3">
      <c r="A4" s="227" t="s">
        <v>90</v>
      </c>
      <c r="B4" s="225"/>
      <c r="C4" s="225"/>
    </row>
    <row r="5" spans="1:3">
      <c r="A5" s="227" t="s">
        <v>91</v>
      </c>
      <c r="B5" s="225"/>
      <c r="C5" s="225"/>
    </row>
    <row r="6" spans="1:3">
      <c r="A6" s="227" t="s">
        <v>92</v>
      </c>
      <c r="B6" s="225"/>
      <c r="C6" s="225"/>
    </row>
    <row r="7" spans="1:3">
      <c r="A7" s="227" t="s">
        <v>93</v>
      </c>
      <c r="B7" s="225"/>
      <c r="C7" s="225"/>
    </row>
    <row r="8" spans="1:3">
      <c r="A8" s="227" t="s">
        <v>94</v>
      </c>
      <c r="B8" s="225"/>
      <c r="C8" s="225"/>
    </row>
    <row r="9" spans="1:3">
      <c r="A9" s="227" t="s">
        <v>95</v>
      </c>
      <c r="B9" s="225"/>
      <c r="C9" s="225"/>
    </row>
    <row r="10" spans="1:3">
      <c r="A10" s="227" t="s">
        <v>96</v>
      </c>
      <c r="B10" s="225"/>
      <c r="C10" s="225"/>
    </row>
    <row r="11" spans="1:3">
      <c r="A11" s="227" t="s">
        <v>97</v>
      </c>
      <c r="B11" s="225"/>
      <c r="C11" s="225"/>
    </row>
    <row r="12" spans="1:3">
      <c r="A12" s="227" t="s">
        <v>98</v>
      </c>
      <c r="B12" s="225"/>
      <c r="C12" s="225"/>
    </row>
    <row r="13" spans="1:3">
      <c r="A13" s="227" t="s">
        <v>99</v>
      </c>
      <c r="B13" s="225"/>
      <c r="C13" s="225"/>
    </row>
    <row r="14" spans="1:3">
      <c r="A14" s="227" t="s">
        <v>100</v>
      </c>
      <c r="B14" s="225"/>
      <c r="C14" s="225"/>
    </row>
    <row r="15" spans="1:3">
      <c r="A15" s="227" t="s">
        <v>101</v>
      </c>
      <c r="B15" s="225"/>
      <c r="C15" s="225"/>
    </row>
    <row r="16" spans="1:3">
      <c r="A16" s="227" t="s">
        <v>102</v>
      </c>
      <c r="B16" s="225"/>
      <c r="C16" s="225"/>
    </row>
    <row r="17" spans="1:3">
      <c r="A17" s="227" t="s">
        <v>103</v>
      </c>
      <c r="B17" s="225"/>
      <c r="C17" s="225"/>
    </row>
    <row r="18" spans="1:3">
      <c r="A18" s="227" t="s">
        <v>104</v>
      </c>
      <c r="B18" s="225"/>
      <c r="C18" s="225"/>
    </row>
    <row r="19" spans="1:3">
      <c r="A19" s="227" t="s">
        <v>105</v>
      </c>
      <c r="B19" s="225"/>
      <c r="C19" s="225"/>
    </row>
    <row r="20" spans="1:3">
      <c r="A20" s="227" t="s">
        <v>106</v>
      </c>
      <c r="B20" s="225"/>
      <c r="C20" s="225"/>
    </row>
    <row r="21" spans="1:3">
      <c r="A21" s="227" t="s">
        <v>107</v>
      </c>
      <c r="B21" s="225"/>
      <c r="C21" s="225"/>
    </row>
    <row r="22" spans="1:3">
      <c r="A22" s="227" t="s">
        <v>108</v>
      </c>
      <c r="B22" s="225"/>
      <c r="C22" s="225"/>
    </row>
    <row r="23" spans="1:3">
      <c r="A23" s="227" t="s">
        <v>109</v>
      </c>
      <c r="B23" s="225"/>
      <c r="C23" s="225"/>
    </row>
    <row r="24" spans="1:3">
      <c r="A24" s="227" t="s">
        <v>162</v>
      </c>
      <c r="B24" s="225"/>
      <c r="C24" s="225"/>
    </row>
    <row r="25" spans="1:3">
      <c r="A25" s="227" t="s">
        <v>110</v>
      </c>
      <c r="B25" s="225"/>
      <c r="C25" s="225"/>
    </row>
    <row r="26" spans="1:3">
      <c r="A26" s="227" t="s">
        <v>111</v>
      </c>
      <c r="B26" s="225"/>
      <c r="C26" s="225"/>
    </row>
    <row r="27" spans="1:3">
      <c r="A27" s="227" t="s">
        <v>112</v>
      </c>
      <c r="B27" s="225"/>
      <c r="C27" s="225"/>
    </row>
    <row r="28" spans="1:3">
      <c r="A28" s="227" t="s">
        <v>113</v>
      </c>
      <c r="B28" s="225"/>
      <c r="C28" s="225"/>
    </row>
    <row r="29" spans="1:3">
      <c r="A29" s="227" t="s">
        <v>114</v>
      </c>
      <c r="B29" s="225"/>
      <c r="C29" s="225"/>
    </row>
    <row r="30" spans="1:3">
      <c r="A30" s="227" t="s">
        <v>115</v>
      </c>
      <c r="B30" s="225"/>
      <c r="C30" s="225"/>
    </row>
    <row r="31" spans="1:3">
      <c r="A31" s="227"/>
      <c r="B31" s="225"/>
      <c r="C31" s="225"/>
    </row>
    <row r="32" spans="1:3">
      <c r="A32" s="226" t="s">
        <v>116</v>
      </c>
      <c r="B32" s="225"/>
      <c r="C32" s="225"/>
    </row>
    <row r="33" spans="1:3">
      <c r="A33" s="227" t="s">
        <v>117</v>
      </c>
      <c r="B33" s="225"/>
      <c r="C33" s="225"/>
    </row>
    <row r="34" spans="1:3">
      <c r="A34" s="227" t="s">
        <v>118</v>
      </c>
      <c r="B34" s="225"/>
      <c r="C34" s="225"/>
    </row>
    <row r="35" spans="1:3">
      <c r="A35" s="227" t="s">
        <v>119</v>
      </c>
      <c r="B35" s="225"/>
      <c r="C35" s="225"/>
    </row>
    <row r="36" spans="1:3">
      <c r="A36" s="227" t="s">
        <v>120</v>
      </c>
      <c r="B36" s="225"/>
      <c r="C36" s="225"/>
    </row>
    <row r="37" spans="1:3">
      <c r="A37" s="227" t="s">
        <v>121</v>
      </c>
      <c r="B37" s="225"/>
      <c r="C37" s="225"/>
    </row>
    <row r="38" spans="1:3">
      <c r="A38" s="227"/>
      <c r="B38" s="225"/>
      <c r="C38" s="225"/>
    </row>
    <row r="39" spans="1:3">
      <c r="A39" s="226" t="s">
        <v>122</v>
      </c>
      <c r="B39" s="225"/>
      <c r="C39" s="225"/>
    </row>
    <row r="40" spans="1:3">
      <c r="A40" s="227" t="s">
        <v>123</v>
      </c>
      <c r="B40" s="225"/>
      <c r="C40" s="225"/>
    </row>
    <row r="41" spans="1:3">
      <c r="A41" s="227" t="s">
        <v>124</v>
      </c>
      <c r="B41" s="225"/>
      <c r="C41" s="225"/>
    </row>
    <row r="42" spans="1:3">
      <c r="A42" s="227" t="s">
        <v>125</v>
      </c>
      <c r="B42" s="225"/>
      <c r="C42" s="225"/>
    </row>
    <row r="43" spans="1:3">
      <c r="A43" s="227" t="s">
        <v>126</v>
      </c>
      <c r="B43" s="225"/>
      <c r="C43" s="225"/>
    </row>
    <row r="44" spans="1:3">
      <c r="A44" s="227" t="s">
        <v>127</v>
      </c>
      <c r="B44" s="225"/>
      <c r="C44" s="225"/>
    </row>
    <row r="45" spans="1:3">
      <c r="A45" s="227"/>
      <c r="B45" s="225"/>
      <c r="C45" s="225"/>
    </row>
    <row r="46" spans="1:3">
      <c r="A46" s="226" t="s">
        <v>128</v>
      </c>
      <c r="B46" s="225"/>
      <c r="C46" s="225"/>
    </row>
    <row r="47" spans="1:3">
      <c r="A47" s="227" t="s">
        <v>129</v>
      </c>
      <c r="B47" s="225"/>
      <c r="C47" s="225"/>
    </row>
    <row r="48" spans="1:3">
      <c r="A48" s="227" t="s">
        <v>130</v>
      </c>
      <c r="B48" s="225"/>
      <c r="C48" s="225"/>
    </row>
    <row r="49" spans="1:3">
      <c r="A49" s="227" t="s">
        <v>131</v>
      </c>
      <c r="B49" s="225"/>
      <c r="C49" s="225"/>
    </row>
    <row r="50" spans="1:3">
      <c r="A50" s="227" t="s">
        <v>132</v>
      </c>
      <c r="B50" s="225"/>
      <c r="C50" s="225"/>
    </row>
    <row r="51" spans="1:3">
      <c r="A51" s="227" t="s">
        <v>133</v>
      </c>
      <c r="B51" s="225"/>
      <c r="C51" s="225"/>
    </row>
    <row r="52" spans="1:3">
      <c r="A52" s="227"/>
      <c r="B52" s="225"/>
      <c r="C52" s="225"/>
    </row>
    <row r="53" spans="1:3">
      <c r="A53" s="226" t="s">
        <v>134</v>
      </c>
      <c r="B53" s="225"/>
      <c r="C53" s="225"/>
    </row>
    <row r="54" spans="1:3">
      <c r="A54" s="227" t="s">
        <v>135</v>
      </c>
      <c r="B54" s="225"/>
      <c r="C54" s="225"/>
    </row>
    <row r="55" spans="1:3">
      <c r="A55" s="227" t="s">
        <v>136</v>
      </c>
      <c r="B55" s="225"/>
      <c r="C55" s="225"/>
    </row>
    <row r="56" spans="1:3">
      <c r="A56" s="227" t="s">
        <v>137</v>
      </c>
      <c r="B56" s="225"/>
      <c r="C56" s="225"/>
    </row>
    <row r="57" spans="1:3">
      <c r="A57" s="227" t="s">
        <v>138</v>
      </c>
      <c r="B57" s="225"/>
      <c r="C57" s="225"/>
    </row>
    <row r="58" spans="1:3">
      <c r="A58" s="225"/>
      <c r="B58" s="225"/>
      <c r="C58" s="225"/>
    </row>
    <row r="59" spans="1:3" s="209" customFormat="1">
      <c r="A59" s="226" t="s">
        <v>271</v>
      </c>
      <c r="B59" s="225"/>
      <c r="C59" s="225"/>
    </row>
    <row r="60" spans="1:3" ht="18.75" customHeight="1">
      <c r="A60" s="290" t="s">
        <v>280</v>
      </c>
      <c r="B60" s="219"/>
      <c r="C60" s="219"/>
    </row>
    <row r="61" spans="1:3">
      <c r="A61" s="291" t="s">
        <v>281</v>
      </c>
      <c r="B61" s="225"/>
      <c r="C61" s="224"/>
    </row>
    <row r="62" spans="1:3">
      <c r="A62" s="291" t="s">
        <v>282</v>
      </c>
      <c r="B62" s="478"/>
      <c r="C62" s="478"/>
    </row>
    <row r="63" spans="1:3">
      <c r="A63" s="225"/>
      <c r="B63" s="225"/>
      <c r="C63" s="225"/>
    </row>
    <row r="64" spans="1:3">
      <c r="A64" s="226" t="s">
        <v>272</v>
      </c>
      <c r="B64" s="225"/>
      <c r="C64" s="225"/>
    </row>
    <row r="65" spans="1:7">
      <c r="A65" s="224" t="s">
        <v>283</v>
      </c>
      <c r="B65" s="478"/>
      <c r="C65" s="478"/>
      <c r="G65" s="209"/>
    </row>
    <row r="66" spans="1:7">
      <c r="A66" s="224" t="s">
        <v>284</v>
      </c>
      <c r="B66" s="478"/>
      <c r="C66" s="478"/>
    </row>
    <row r="67" spans="1:7">
      <c r="A67" s="224" t="s">
        <v>285</v>
      </c>
      <c r="B67" s="478"/>
      <c r="C67" s="478"/>
    </row>
    <row r="68" spans="1:7">
      <c r="A68" s="224" t="s">
        <v>286</v>
      </c>
      <c r="B68" s="478"/>
      <c r="C68" s="478"/>
    </row>
    <row r="69" spans="1:7">
      <c r="A69" s="224" t="s">
        <v>287</v>
      </c>
      <c r="B69" s="478"/>
      <c r="C69" s="478"/>
    </row>
    <row r="70" spans="1:7">
      <c r="A70" s="224" t="s">
        <v>288</v>
      </c>
      <c r="B70" s="478"/>
      <c r="C70" s="478"/>
    </row>
    <row r="71" spans="1:7">
      <c r="A71" s="224" t="s">
        <v>289</v>
      </c>
      <c r="B71" s="478"/>
      <c r="C71" s="478"/>
    </row>
    <row r="72" spans="1:7">
      <c r="A72" s="224" t="s">
        <v>290</v>
      </c>
      <c r="B72" s="478"/>
      <c r="C72" s="478"/>
    </row>
    <row r="73" spans="1:7">
      <c r="A73" s="225"/>
      <c r="B73" s="225"/>
      <c r="C73" s="225"/>
    </row>
    <row r="74" spans="1:7">
      <c r="A74" s="226" t="s">
        <v>225</v>
      </c>
      <c r="B74" s="225"/>
      <c r="C74" s="225"/>
    </row>
    <row r="75" spans="1:7">
      <c r="A75" s="231" t="s">
        <v>224</v>
      </c>
      <c r="B75" s="225"/>
      <c r="C75" s="225"/>
    </row>
    <row r="76" spans="1:7">
      <c r="A76" s="231" t="s">
        <v>223</v>
      </c>
      <c r="B76" s="225"/>
      <c r="C76" s="225"/>
    </row>
    <row r="77" spans="1:7">
      <c r="A77" s="231" t="s">
        <v>222</v>
      </c>
      <c r="B77" s="225"/>
      <c r="C77" s="225"/>
    </row>
    <row r="78" spans="1:7">
      <c r="A78" s="231" t="s">
        <v>221</v>
      </c>
      <c r="B78" s="225"/>
      <c r="C78" s="225"/>
    </row>
    <row r="79" spans="1:7">
      <c r="A79" s="231" t="s">
        <v>220</v>
      </c>
      <c r="B79" s="225"/>
      <c r="C79" s="225"/>
    </row>
    <row r="80" spans="1:7">
      <c r="A80" s="231" t="s">
        <v>219</v>
      </c>
      <c r="B80" s="225"/>
      <c r="C80" s="225"/>
    </row>
    <row r="81" spans="1:3">
      <c r="A81" s="231" t="s">
        <v>218</v>
      </c>
      <c r="B81" s="225"/>
      <c r="C81" s="225"/>
    </row>
    <row r="82" spans="1:3">
      <c r="A82" s="231" t="s">
        <v>217</v>
      </c>
      <c r="B82" s="225"/>
      <c r="C82" s="225"/>
    </row>
    <row r="83" spans="1:3">
      <c r="A83" s="231" t="s">
        <v>216</v>
      </c>
      <c r="B83" s="225"/>
      <c r="C83" s="225"/>
    </row>
    <row r="84" spans="1:3" ht="18.75" customHeight="1">
      <c r="A84" s="231" t="s">
        <v>215</v>
      </c>
      <c r="B84" s="225"/>
      <c r="C84" s="225"/>
    </row>
    <row r="85" spans="1:3">
      <c r="A85" s="231" t="s">
        <v>214</v>
      </c>
      <c r="B85" s="225"/>
      <c r="C85" s="225"/>
    </row>
    <row r="86" spans="1:3">
      <c r="A86" s="231" t="s">
        <v>213</v>
      </c>
      <c r="B86" s="225"/>
      <c r="C86" s="225"/>
    </row>
    <row r="87" spans="1:3">
      <c r="A87" s="231" t="s">
        <v>212</v>
      </c>
      <c r="B87" s="225"/>
      <c r="C87" s="225"/>
    </row>
    <row r="88" spans="1:3">
      <c r="A88" s="225"/>
      <c r="B88" s="225"/>
      <c r="C88" s="225"/>
    </row>
    <row r="89" spans="1:3">
      <c r="A89" s="225"/>
      <c r="B89" s="225"/>
      <c r="C89" s="225"/>
    </row>
    <row r="90" spans="1:3">
      <c r="A90" s="225"/>
      <c r="B90" s="225"/>
      <c r="C90" s="225"/>
    </row>
    <row r="91" spans="1:3">
      <c r="A91" s="225"/>
      <c r="B91" s="225"/>
      <c r="C91" s="225"/>
    </row>
    <row r="92" spans="1:3">
      <c r="A92" s="225"/>
      <c r="B92" s="225"/>
      <c r="C92" s="225"/>
    </row>
    <row r="93" spans="1:3">
      <c r="A93" s="225"/>
      <c r="B93" s="225"/>
      <c r="C93" s="225"/>
    </row>
    <row r="94" spans="1:3">
      <c r="A94" s="225"/>
      <c r="B94" s="225"/>
      <c r="C94" s="225"/>
    </row>
    <row r="95" spans="1:3">
      <c r="A95" s="225"/>
      <c r="B95" s="225"/>
      <c r="C95" s="225"/>
    </row>
    <row r="96" spans="1:3">
      <c r="A96" s="225"/>
      <c r="B96" s="225"/>
      <c r="C96" s="225"/>
    </row>
    <row r="97" spans="1:3">
      <c r="A97" s="225"/>
      <c r="B97" s="225"/>
      <c r="C97" s="225"/>
    </row>
    <row r="98" spans="1:3">
      <c r="A98" s="225"/>
      <c r="B98" s="225"/>
      <c r="C98" s="225"/>
    </row>
    <row r="99" spans="1:3">
      <c r="A99" s="225"/>
      <c r="B99" s="225"/>
      <c r="C99" s="225"/>
    </row>
    <row r="100" spans="1:3">
      <c r="A100" s="225"/>
      <c r="B100" s="225"/>
      <c r="C100" s="225"/>
    </row>
    <row r="101" spans="1:3">
      <c r="A101" s="225"/>
      <c r="B101" s="225"/>
      <c r="C101" s="225"/>
    </row>
    <row r="102" spans="1:3">
      <c r="A102" s="225"/>
      <c r="B102" s="225"/>
      <c r="C102" s="225"/>
    </row>
    <row r="103" spans="1:3">
      <c r="A103" s="225"/>
      <c r="B103" s="225"/>
      <c r="C103" s="225"/>
    </row>
    <row r="104" spans="1:3">
      <c r="A104" s="225"/>
      <c r="B104" s="225"/>
      <c r="C104" s="225"/>
    </row>
    <row r="105" spans="1:3">
      <c r="A105" s="225"/>
      <c r="B105" s="225"/>
      <c r="C105" s="225"/>
    </row>
    <row r="106" spans="1:3">
      <c r="A106" s="225"/>
      <c r="B106" s="225"/>
      <c r="C106" s="225"/>
    </row>
    <row r="107" spans="1:3">
      <c r="A107" s="225"/>
      <c r="B107" s="225"/>
      <c r="C107" s="225"/>
    </row>
    <row r="108" spans="1:3">
      <c r="A108" s="225"/>
      <c r="B108" s="225"/>
      <c r="C108" s="225"/>
    </row>
    <row r="109" spans="1:3">
      <c r="A109" s="225"/>
      <c r="B109" s="225"/>
      <c r="C109" s="225"/>
    </row>
    <row r="110" spans="1:3">
      <c r="A110" s="225"/>
      <c r="B110" s="225"/>
      <c r="C110" s="225"/>
    </row>
    <row r="111" spans="1:3">
      <c r="A111" s="225"/>
      <c r="B111" s="225"/>
      <c r="C111" s="225"/>
    </row>
    <row r="112" spans="1:3">
      <c r="A112" s="225"/>
      <c r="B112" s="225"/>
      <c r="C112" s="225"/>
    </row>
    <row r="113" spans="1:3">
      <c r="A113" s="225"/>
      <c r="B113" s="225"/>
      <c r="C113" s="225"/>
    </row>
    <row r="114" spans="1:3">
      <c r="A114" s="225"/>
      <c r="B114" s="225"/>
      <c r="C114" s="225"/>
    </row>
    <row r="115" spans="1:3">
      <c r="A115" s="225"/>
      <c r="B115" s="225"/>
      <c r="C115" s="225"/>
    </row>
    <row r="116" spans="1:3">
      <c r="A116" s="225"/>
      <c r="B116" s="225"/>
      <c r="C116" s="225"/>
    </row>
    <row r="117" spans="1:3">
      <c r="A117" s="225"/>
      <c r="B117" s="225"/>
      <c r="C117" s="225"/>
    </row>
    <row r="118" spans="1:3">
      <c r="A118" s="225"/>
      <c r="B118" s="225"/>
      <c r="C118" s="225"/>
    </row>
    <row r="119" spans="1:3">
      <c r="A119" s="225"/>
      <c r="B119" s="225"/>
      <c r="C119" s="225"/>
    </row>
    <row r="120" spans="1:3">
      <c r="A120" s="225"/>
      <c r="B120" s="225"/>
      <c r="C120" s="225"/>
    </row>
    <row r="121" spans="1:3">
      <c r="A121" s="225"/>
      <c r="B121" s="225"/>
      <c r="C121" s="225"/>
    </row>
    <row r="122" spans="1:3">
      <c r="A122" s="225"/>
      <c r="B122" s="225"/>
      <c r="C122" s="225"/>
    </row>
    <row r="123" spans="1:3">
      <c r="A123" s="225"/>
      <c r="B123" s="225"/>
      <c r="C123" s="225"/>
    </row>
    <row r="124" spans="1:3">
      <c r="A124" s="225"/>
      <c r="B124" s="225"/>
      <c r="C124" s="225"/>
    </row>
    <row r="125" spans="1:3">
      <c r="A125" s="225"/>
      <c r="B125" s="225"/>
      <c r="C125" s="225"/>
    </row>
    <row r="126" spans="1:3">
      <c r="A126" s="225"/>
      <c r="B126" s="225"/>
      <c r="C126" s="225"/>
    </row>
    <row r="127" spans="1:3">
      <c r="A127" s="225"/>
      <c r="B127" s="225"/>
      <c r="C127" s="225"/>
    </row>
    <row r="128" spans="1:3">
      <c r="A128" s="225"/>
      <c r="B128" s="225"/>
      <c r="C128" s="225"/>
    </row>
    <row r="129" spans="1:3">
      <c r="A129" s="225"/>
      <c r="B129" s="225"/>
      <c r="C129" s="225"/>
    </row>
    <row r="130" spans="1:3">
      <c r="A130" s="225"/>
      <c r="B130" s="225"/>
      <c r="C130" s="225"/>
    </row>
    <row r="131" spans="1:3">
      <c r="A131" s="225"/>
      <c r="B131" s="225"/>
      <c r="C131" s="225"/>
    </row>
    <row r="132" spans="1:3">
      <c r="A132" s="225"/>
      <c r="B132" s="225"/>
      <c r="C132" s="225"/>
    </row>
    <row r="133" spans="1:3">
      <c r="A133" s="225"/>
      <c r="B133" s="225"/>
      <c r="C133" s="225"/>
    </row>
    <row r="134" spans="1:3">
      <c r="A134" s="225"/>
      <c r="B134" s="225"/>
      <c r="C134" s="225"/>
    </row>
    <row r="135" spans="1:3">
      <c r="A135" s="225"/>
      <c r="B135" s="225"/>
      <c r="C135" s="225"/>
    </row>
    <row r="136" spans="1:3">
      <c r="A136" s="225"/>
      <c r="B136" s="225"/>
      <c r="C136" s="225"/>
    </row>
    <row r="137" spans="1:3">
      <c r="A137" s="225"/>
      <c r="B137" s="225"/>
      <c r="C137" s="225"/>
    </row>
    <row r="138" spans="1:3">
      <c r="A138" s="225"/>
      <c r="B138" s="225"/>
      <c r="C138" s="225"/>
    </row>
    <row r="139" spans="1:3">
      <c r="A139" s="225"/>
      <c r="B139" s="225"/>
      <c r="C139" s="225"/>
    </row>
    <row r="140" spans="1:3">
      <c r="A140" s="225"/>
      <c r="B140" s="225"/>
      <c r="C140" s="225"/>
    </row>
    <row r="141" spans="1:3">
      <c r="A141" s="225"/>
      <c r="B141" s="225"/>
      <c r="C141" s="225"/>
    </row>
    <row r="142" spans="1:3">
      <c r="A142" s="225"/>
      <c r="B142" s="225"/>
      <c r="C142" s="225"/>
    </row>
    <row r="143" spans="1:3">
      <c r="A143" s="225"/>
      <c r="B143" s="225"/>
      <c r="C143" s="225"/>
    </row>
    <row r="144" spans="1:3">
      <c r="A144" s="225"/>
      <c r="B144" s="225"/>
      <c r="C144" s="225"/>
    </row>
    <row r="145" spans="1:3">
      <c r="A145" s="225"/>
      <c r="B145" s="225"/>
      <c r="C145" s="225"/>
    </row>
    <row r="146" spans="1:3">
      <c r="A146" s="225"/>
      <c r="B146" s="225"/>
      <c r="C146" s="225"/>
    </row>
    <row r="147" spans="1:3">
      <c r="A147" s="225"/>
      <c r="B147" s="225"/>
      <c r="C147" s="225"/>
    </row>
    <row r="148" spans="1:3">
      <c r="A148" s="225"/>
      <c r="B148" s="225"/>
      <c r="C148" s="225"/>
    </row>
    <row r="149" spans="1:3">
      <c r="A149" s="225"/>
      <c r="B149" s="225"/>
      <c r="C149" s="225"/>
    </row>
    <row r="150" spans="1:3">
      <c r="A150" s="225"/>
      <c r="B150" s="225"/>
      <c r="C150" s="225"/>
    </row>
    <row r="151" spans="1:3">
      <c r="A151" s="225"/>
      <c r="B151" s="225"/>
      <c r="C151" s="225"/>
    </row>
    <row r="152" spans="1:3">
      <c r="A152" s="225"/>
      <c r="B152" s="225"/>
      <c r="C152" s="225"/>
    </row>
    <row r="153" spans="1:3">
      <c r="A153" s="225"/>
      <c r="B153" s="225"/>
      <c r="C153" s="225"/>
    </row>
    <row r="154" spans="1:3">
      <c r="A154" s="225"/>
      <c r="B154" s="225"/>
      <c r="C154" s="225"/>
    </row>
    <row r="155" spans="1:3">
      <c r="A155" s="225"/>
      <c r="B155" s="225"/>
      <c r="C155" s="225"/>
    </row>
    <row r="156" spans="1:3">
      <c r="A156" s="225"/>
      <c r="B156" s="225"/>
      <c r="C156" s="225"/>
    </row>
    <row r="157" spans="1:3">
      <c r="A157" s="225"/>
      <c r="B157" s="225"/>
      <c r="C157" s="225"/>
    </row>
    <row r="158" spans="1:3">
      <c r="A158" s="225"/>
      <c r="B158" s="225"/>
      <c r="C158" s="225"/>
    </row>
    <row r="159" spans="1:3">
      <c r="A159" s="225"/>
      <c r="B159" s="225"/>
      <c r="C159" s="225"/>
    </row>
    <row r="160" spans="1:3">
      <c r="A160" s="225"/>
      <c r="B160" s="225"/>
      <c r="C160" s="225"/>
    </row>
    <row r="161" spans="1:3">
      <c r="A161" s="225"/>
      <c r="B161" s="225"/>
      <c r="C161" s="225"/>
    </row>
    <row r="162" spans="1:3">
      <c r="A162" s="225"/>
      <c r="B162" s="225"/>
      <c r="C162" s="225"/>
    </row>
    <row r="163" spans="1:3">
      <c r="A163" s="225"/>
      <c r="B163" s="225"/>
      <c r="C163" s="225"/>
    </row>
    <row r="164" spans="1:3">
      <c r="A164" s="225"/>
      <c r="B164" s="225"/>
      <c r="C164" s="225"/>
    </row>
    <row r="165" spans="1:3">
      <c r="A165" s="225"/>
      <c r="B165" s="225"/>
      <c r="C165" s="225"/>
    </row>
    <row r="166" spans="1:3">
      <c r="A166" s="225"/>
      <c r="B166" s="225"/>
      <c r="C166" s="225"/>
    </row>
    <row r="167" spans="1:3">
      <c r="A167" s="225"/>
      <c r="B167" s="225"/>
      <c r="C167" s="225"/>
    </row>
    <row r="168" spans="1:3">
      <c r="A168" s="225"/>
      <c r="B168" s="225"/>
      <c r="C168" s="225"/>
    </row>
    <row r="169" spans="1:3">
      <c r="A169" s="225"/>
      <c r="B169" s="225"/>
      <c r="C169" s="225"/>
    </row>
    <row r="170" spans="1:3">
      <c r="A170" s="225"/>
      <c r="B170" s="225"/>
      <c r="C170" s="225"/>
    </row>
    <row r="171" spans="1:3">
      <c r="A171" s="225"/>
      <c r="B171" s="225"/>
      <c r="C171" s="225"/>
    </row>
    <row r="172" spans="1:3">
      <c r="A172" s="225"/>
      <c r="B172" s="225"/>
      <c r="C172" s="225"/>
    </row>
    <row r="173" spans="1:3">
      <c r="A173" s="225"/>
      <c r="B173" s="225"/>
      <c r="C173" s="225"/>
    </row>
    <row r="174" spans="1:3">
      <c r="A174" s="225"/>
      <c r="B174" s="225"/>
      <c r="C174" s="225"/>
    </row>
    <row r="175" spans="1:3">
      <c r="A175" s="225"/>
      <c r="B175" s="225"/>
      <c r="C175" s="225"/>
    </row>
    <row r="176" spans="1:3">
      <c r="A176" s="225"/>
      <c r="B176" s="225"/>
      <c r="C176" s="225"/>
    </row>
    <row r="177" spans="1:3">
      <c r="A177" s="225"/>
      <c r="B177" s="225"/>
      <c r="C177" s="225"/>
    </row>
    <row r="178" spans="1:3">
      <c r="A178" s="225"/>
      <c r="B178" s="225"/>
      <c r="C178" s="225"/>
    </row>
    <row r="179" spans="1:3">
      <c r="A179" s="225"/>
      <c r="B179" s="225"/>
      <c r="C179" s="225"/>
    </row>
    <row r="180" spans="1:3">
      <c r="A180" s="225"/>
      <c r="B180" s="225"/>
      <c r="C180" s="225"/>
    </row>
    <row r="181" spans="1:3">
      <c r="A181" s="225"/>
      <c r="B181" s="225"/>
      <c r="C181" s="225"/>
    </row>
    <row r="182" spans="1:3">
      <c r="A182" s="225"/>
      <c r="B182" s="225"/>
      <c r="C182" s="225"/>
    </row>
    <row r="183" spans="1:3">
      <c r="A183" s="225"/>
      <c r="B183" s="225"/>
      <c r="C183" s="225"/>
    </row>
    <row r="184" spans="1:3">
      <c r="A184" s="225"/>
      <c r="B184" s="225"/>
      <c r="C184" s="225"/>
    </row>
    <row r="185" spans="1:3">
      <c r="A185" s="225"/>
      <c r="B185" s="225"/>
      <c r="C185" s="225"/>
    </row>
    <row r="186" spans="1:3">
      <c r="A186" s="225"/>
      <c r="B186" s="225"/>
      <c r="C186" s="225"/>
    </row>
    <row r="187" spans="1:3">
      <c r="A187" s="225"/>
      <c r="B187" s="225"/>
      <c r="C187" s="225"/>
    </row>
    <row r="188" spans="1:3">
      <c r="A188" s="225"/>
      <c r="B188" s="225"/>
      <c r="C188" s="225"/>
    </row>
    <row r="189" spans="1:3">
      <c r="A189" s="225"/>
      <c r="B189" s="225"/>
      <c r="C189" s="225"/>
    </row>
    <row r="190" spans="1:3">
      <c r="A190" s="225"/>
      <c r="B190" s="225"/>
      <c r="C190" s="225"/>
    </row>
    <row r="191" spans="1:3">
      <c r="A191" s="225"/>
      <c r="B191" s="225"/>
      <c r="C191" s="225"/>
    </row>
    <row r="192" spans="1:3">
      <c r="A192" s="225"/>
      <c r="B192" s="225"/>
      <c r="C192" s="225"/>
    </row>
    <row r="193" spans="1:3">
      <c r="A193" s="225"/>
      <c r="B193" s="225"/>
      <c r="C193" s="225"/>
    </row>
    <row r="194" spans="1:3">
      <c r="A194" s="225"/>
      <c r="B194" s="225"/>
      <c r="C194" s="225"/>
    </row>
    <row r="195" spans="1:3">
      <c r="A195" s="225"/>
      <c r="B195" s="225"/>
      <c r="C195" s="225"/>
    </row>
    <row r="196" spans="1:3">
      <c r="A196" s="225"/>
      <c r="B196" s="225"/>
      <c r="C196" s="225"/>
    </row>
    <row r="197" spans="1:3">
      <c r="A197" s="225"/>
      <c r="B197" s="225"/>
      <c r="C197" s="225"/>
    </row>
    <row r="198" spans="1:3">
      <c r="A198" s="225"/>
      <c r="B198" s="225"/>
      <c r="C198" s="225"/>
    </row>
    <row r="199" spans="1:3">
      <c r="A199" s="225"/>
      <c r="B199" s="225"/>
      <c r="C199" s="225"/>
    </row>
    <row r="200" spans="1:3">
      <c r="A200" s="225"/>
      <c r="B200" s="225"/>
      <c r="C200" s="225"/>
    </row>
    <row r="201" spans="1:3">
      <c r="A201" s="225"/>
      <c r="B201" s="225"/>
      <c r="C201" s="225"/>
    </row>
    <row r="202" spans="1:3">
      <c r="A202" s="225"/>
      <c r="B202" s="225"/>
      <c r="C202" s="225"/>
    </row>
    <row r="203" spans="1:3">
      <c r="A203" s="225"/>
      <c r="B203" s="225"/>
      <c r="C203" s="225"/>
    </row>
    <row r="204" spans="1:3">
      <c r="A204" s="225"/>
      <c r="B204" s="225"/>
      <c r="C204" s="225"/>
    </row>
    <row r="205" spans="1:3">
      <c r="A205" s="225"/>
      <c r="B205" s="225"/>
      <c r="C205" s="225"/>
    </row>
    <row r="206" spans="1:3">
      <c r="A206" s="225"/>
      <c r="B206" s="225"/>
      <c r="C206" s="225"/>
    </row>
    <row r="207" spans="1:3">
      <c r="A207" s="225"/>
      <c r="B207" s="225"/>
      <c r="C207" s="225"/>
    </row>
    <row r="208" spans="1:3">
      <c r="A208" s="225"/>
      <c r="B208" s="225"/>
      <c r="C208" s="225"/>
    </row>
    <row r="209" spans="1:3">
      <c r="A209" s="225"/>
      <c r="B209" s="225"/>
      <c r="C209" s="225"/>
    </row>
    <row r="210" spans="1:3">
      <c r="A210" s="225"/>
      <c r="B210" s="225"/>
      <c r="C210" s="225"/>
    </row>
    <row r="211" spans="1:3">
      <c r="A211" s="225"/>
      <c r="B211" s="225"/>
      <c r="C211" s="225"/>
    </row>
    <row r="212" spans="1:3">
      <c r="A212" s="225"/>
      <c r="B212" s="225"/>
      <c r="C212" s="225"/>
    </row>
    <row r="213" spans="1:3">
      <c r="A213" s="225"/>
      <c r="B213" s="225"/>
      <c r="C213" s="225"/>
    </row>
    <row r="214" spans="1:3">
      <c r="A214" s="225"/>
      <c r="B214" s="225"/>
      <c r="C214" s="225"/>
    </row>
    <row r="215" spans="1:3">
      <c r="A215" s="225"/>
      <c r="B215" s="225"/>
      <c r="C215" s="225"/>
    </row>
    <row r="216" spans="1:3">
      <c r="A216" s="225"/>
      <c r="B216" s="225"/>
      <c r="C216" s="225"/>
    </row>
    <row r="217" spans="1:3">
      <c r="A217" s="225"/>
      <c r="B217" s="225"/>
      <c r="C217" s="225"/>
    </row>
    <row r="218" spans="1:3">
      <c r="A218" s="225"/>
      <c r="B218" s="225"/>
      <c r="C218" s="225"/>
    </row>
    <row r="219" spans="1:3">
      <c r="A219" s="225"/>
      <c r="B219" s="225"/>
      <c r="C219" s="225"/>
    </row>
    <row r="220" spans="1:3">
      <c r="A220" s="225"/>
      <c r="B220" s="225"/>
      <c r="C220" s="225"/>
    </row>
    <row r="221" spans="1:3">
      <c r="A221" s="225"/>
      <c r="B221" s="225"/>
      <c r="C221" s="225"/>
    </row>
    <row r="222" spans="1:3">
      <c r="A222" s="225"/>
      <c r="B222" s="225"/>
      <c r="C222" s="225"/>
    </row>
    <row r="223" spans="1:3">
      <c r="A223" s="225"/>
      <c r="B223" s="225"/>
      <c r="C223" s="225"/>
    </row>
    <row r="224" spans="1:3">
      <c r="A224" s="225"/>
      <c r="B224" s="225"/>
      <c r="C224" s="225"/>
    </row>
    <row r="225" spans="1:3">
      <c r="A225" s="225"/>
      <c r="B225" s="225"/>
      <c r="C225" s="225"/>
    </row>
    <row r="226" spans="1:3">
      <c r="A226" s="225"/>
      <c r="B226" s="225"/>
      <c r="C226" s="225"/>
    </row>
    <row r="227" spans="1:3">
      <c r="A227" s="225"/>
      <c r="B227" s="225"/>
      <c r="C227" s="225"/>
    </row>
    <row r="228" spans="1:3">
      <c r="A228" s="225"/>
      <c r="B228" s="225"/>
      <c r="C228" s="225"/>
    </row>
    <row r="229" spans="1:3">
      <c r="A229" s="225"/>
      <c r="B229" s="225"/>
      <c r="C229" s="225"/>
    </row>
    <row r="230" spans="1:3">
      <c r="A230" s="225"/>
      <c r="B230" s="225"/>
      <c r="C230" s="225"/>
    </row>
    <row r="231" spans="1:3">
      <c r="A231" s="225"/>
      <c r="B231" s="225"/>
      <c r="C231" s="225"/>
    </row>
    <row r="232" spans="1:3">
      <c r="A232" s="225"/>
      <c r="B232" s="225"/>
      <c r="C232" s="225"/>
    </row>
    <row r="233" spans="1:3">
      <c r="A233" s="225"/>
      <c r="B233" s="225"/>
      <c r="C233" s="225"/>
    </row>
    <row r="234" spans="1:3">
      <c r="A234" s="225"/>
      <c r="B234" s="225"/>
      <c r="C234" s="225"/>
    </row>
    <row r="235" spans="1:3">
      <c r="A235" s="225"/>
      <c r="B235" s="225"/>
      <c r="C235" s="225"/>
    </row>
    <row r="236" spans="1:3">
      <c r="A236" s="225"/>
      <c r="B236" s="225"/>
      <c r="C236" s="225"/>
    </row>
  </sheetData>
  <mergeCells count="9">
    <mergeCell ref="B62:C62"/>
    <mergeCell ref="B71:C71"/>
    <mergeCell ref="B72:C72"/>
    <mergeCell ref="B65:C65"/>
    <mergeCell ref="B66:C66"/>
    <mergeCell ref="B67:C67"/>
    <mergeCell ref="B68:C68"/>
    <mergeCell ref="B69:C69"/>
    <mergeCell ref="B70:C70"/>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F23"/>
  <sheetViews>
    <sheetView workbookViewId="0">
      <selection activeCell="A20" sqref="A20"/>
    </sheetView>
  </sheetViews>
  <sheetFormatPr baseColWidth="10" defaultColWidth="8.83203125" defaultRowHeight="14" x14ac:dyDescent="0"/>
  <cols>
    <col min="1" max="1" width="10.6640625" customWidth="1"/>
  </cols>
  <sheetData>
    <row r="1" spans="1:6">
      <c r="A1" s="83" t="s">
        <v>26</v>
      </c>
      <c r="B1" s="83"/>
      <c r="C1" s="83"/>
      <c r="D1" s="83"/>
      <c r="E1" s="83"/>
      <c r="F1" s="46"/>
    </row>
    <row r="2" spans="1:6">
      <c r="A2" s="83"/>
      <c r="B2" s="83"/>
      <c r="C2" s="83"/>
      <c r="D2" s="84">
        <v>1</v>
      </c>
      <c r="E2" s="83"/>
      <c r="F2" s="46"/>
    </row>
    <row r="3" spans="1:6">
      <c r="A3" s="85" t="b">
        <f>IF('BS-AE'!F16&gt;11.99, + (D2))</f>
        <v>0</v>
      </c>
      <c r="B3" s="83"/>
      <c r="C3" s="83"/>
      <c r="D3" s="83"/>
      <c r="E3" s="83"/>
      <c r="F3" s="46"/>
    </row>
    <row r="4" spans="1:6">
      <c r="A4" s="86" t="b">
        <f>IF(A20&gt;2.99,+(D2))</f>
        <v>0</v>
      </c>
      <c r="B4" s="83"/>
      <c r="C4" s="83"/>
      <c r="D4" s="83"/>
      <c r="E4" s="83"/>
      <c r="F4" s="46"/>
    </row>
    <row r="5" spans="1:6">
      <c r="A5" s="86" t="b">
        <f>IF('BS-AE'!F19&gt;31.99,+(D2))</f>
        <v>0</v>
      </c>
      <c r="B5" s="83"/>
      <c r="C5" s="83"/>
      <c r="D5" s="83"/>
      <c r="E5" s="83"/>
      <c r="F5" s="46"/>
    </row>
    <row r="6" spans="1:6">
      <c r="A6" s="86" t="b">
        <f>IF('BS-AE'!F21&gt;47.99, +(D2))</f>
        <v>0</v>
      </c>
      <c r="B6" s="83"/>
      <c r="C6" s="83"/>
      <c r="D6" s="83"/>
      <c r="E6" s="83"/>
      <c r="F6" s="46"/>
    </row>
    <row r="7" spans="1:6">
      <c r="A7" s="87" t="b">
        <f>IF('BS-AE'!F22&gt;31.99,+(D2))</f>
        <v>0</v>
      </c>
      <c r="B7" s="83"/>
      <c r="C7" s="83"/>
      <c r="D7" s="83"/>
      <c r="E7" s="83"/>
      <c r="F7" s="46"/>
    </row>
    <row r="8" spans="1:6">
      <c r="A8" s="86">
        <f>SUM(A3:A7)</f>
        <v>0</v>
      </c>
      <c r="B8" s="83"/>
      <c r="C8" s="83"/>
      <c r="D8" s="83"/>
      <c r="E8" s="83"/>
      <c r="F8" s="46"/>
    </row>
    <row r="9" spans="1:6">
      <c r="A9" s="83"/>
      <c r="B9" s="83"/>
      <c r="C9" s="83"/>
      <c r="D9" s="83"/>
      <c r="E9" s="83"/>
      <c r="F9" s="46"/>
    </row>
    <row r="10" spans="1:6">
      <c r="A10" s="83"/>
      <c r="B10" s="83"/>
      <c r="C10" s="83"/>
      <c r="D10" s="83"/>
      <c r="E10" s="83"/>
      <c r="F10" s="46"/>
    </row>
    <row r="11" spans="1:6">
      <c r="A11" s="83"/>
      <c r="B11" s="83"/>
      <c r="C11" s="83"/>
      <c r="D11" s="83"/>
      <c r="E11" s="83"/>
      <c r="F11" s="46"/>
    </row>
    <row r="12" spans="1:6">
      <c r="A12" s="83"/>
      <c r="B12" s="83"/>
      <c r="C12" s="83"/>
      <c r="D12" s="83"/>
      <c r="E12" s="83"/>
      <c r="F12" s="46"/>
    </row>
    <row r="13" spans="1:6">
      <c r="A13" s="83">
        <v>32</v>
      </c>
      <c r="B13" s="83"/>
      <c r="C13" s="83"/>
      <c r="D13" s="83"/>
      <c r="E13" s="83"/>
      <c r="F13" s="46"/>
    </row>
    <row r="14" spans="1:6">
      <c r="A14" s="83"/>
      <c r="B14" s="83"/>
      <c r="C14" s="83"/>
      <c r="D14" s="83"/>
      <c r="E14" s="83"/>
      <c r="F14" s="46"/>
    </row>
    <row r="15" spans="1:6">
      <c r="A15" s="83"/>
      <c r="B15" s="83"/>
      <c r="C15" s="83"/>
      <c r="D15" s="83"/>
      <c r="E15" s="83"/>
      <c r="F15" s="46"/>
    </row>
    <row r="16" spans="1:6">
      <c r="A16" s="83"/>
      <c r="B16" s="83"/>
      <c r="C16" s="83"/>
      <c r="D16" s="83"/>
      <c r="E16" s="83"/>
      <c r="F16" s="46"/>
    </row>
    <row r="17" spans="1:6">
      <c r="A17" s="83"/>
      <c r="B17" s="83"/>
      <c r="C17" s="83"/>
      <c r="D17" s="83"/>
      <c r="E17" s="83"/>
      <c r="F17" s="46"/>
    </row>
    <row r="18" spans="1:6">
      <c r="A18" s="83"/>
      <c r="B18" s="83"/>
      <c r="C18" s="83"/>
      <c r="D18" s="83"/>
      <c r="E18" s="83"/>
      <c r="F18" s="46"/>
    </row>
    <row r="19" spans="1:6">
      <c r="A19" s="83" t="s">
        <v>24</v>
      </c>
      <c r="B19" s="83"/>
      <c r="C19" s="83"/>
      <c r="D19" s="83"/>
      <c r="E19" s="83"/>
      <c r="F19" s="46"/>
    </row>
    <row r="20" spans="1:6">
      <c r="A20" s="84">
        <f>COUNTA(#REF!,'BS-AE'!B72,'BS-AE'!B73)</f>
        <v>1</v>
      </c>
      <c r="B20" s="83"/>
      <c r="C20" s="83"/>
      <c r="D20" s="83"/>
      <c r="E20" s="83"/>
      <c r="F20" s="46"/>
    </row>
    <row r="21" spans="1:6">
      <c r="A21" s="83"/>
      <c r="B21" s="83"/>
      <c r="C21" s="83"/>
      <c r="D21" s="83"/>
      <c r="E21" s="83"/>
      <c r="F21" s="46"/>
    </row>
    <row r="22" spans="1:6">
      <c r="A22" s="88"/>
      <c r="B22" s="88"/>
      <c r="C22" s="88"/>
      <c r="D22" s="88"/>
      <c r="E22" s="88"/>
    </row>
    <row r="23" spans="1:6">
      <c r="A23" s="88"/>
      <c r="B23" s="88"/>
      <c r="C23" s="88"/>
      <c r="D23" s="88"/>
      <c r="E23" s="88"/>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A8" sqref="A8"/>
    </sheetView>
  </sheetViews>
  <sheetFormatPr baseColWidth="10" defaultColWidth="8.83203125" defaultRowHeight="14" x14ac:dyDescent="0"/>
  <sheetData>
    <row r="1" spans="1:5">
      <c r="A1" t="s">
        <v>237</v>
      </c>
    </row>
    <row r="2" spans="1:5">
      <c r="E2">
        <v>1</v>
      </c>
    </row>
    <row r="3" spans="1:5">
      <c r="A3" t="b">
        <f>IF('MS-AE '!E11&gt;11.99,+(E2))</f>
        <v>0</v>
      </c>
    </row>
    <row r="4" spans="1:5">
      <c r="A4" t="b">
        <f>IF('MS-AE '!E12&gt;23.99,+(E2))</f>
        <v>0</v>
      </c>
    </row>
    <row r="5" spans="1:5">
      <c r="A5" t="b">
        <f>IF('MS-AE '!E13&gt;7.99,+(E2))</f>
        <v>0</v>
      </c>
    </row>
    <row r="6" spans="1:5">
      <c r="A6" t="b">
        <f>IF('MS-AE '!E14&gt;47.99,+(E2))</f>
        <v>0</v>
      </c>
    </row>
    <row r="8" spans="1:5">
      <c r="A8">
        <f>SUM(A3:A6)</f>
        <v>0</v>
      </c>
    </row>
    <row r="11" spans="1:5">
      <c r="A11" s="233" t="s">
        <v>238</v>
      </c>
      <c r="B11" s="233"/>
      <c r="C11" s="233"/>
      <c r="D11" s="233"/>
      <c r="E11" s="233"/>
    </row>
    <row r="12" spans="1:5">
      <c r="E12">
        <v>1</v>
      </c>
    </row>
    <row r="13" spans="1:5">
      <c r="A13" t="b">
        <f>IF(EngrDegree!E11&gt;31.99,+(E12))</f>
        <v>0</v>
      </c>
    </row>
    <row r="14" spans="1:5">
      <c r="A14" t="b">
        <f>IF(EngrDegree!E12&gt;51.99,+ (E12))</f>
        <v>0</v>
      </c>
    </row>
    <row r="15" spans="1:5">
      <c r="A15" t="b">
        <f>IF(EngrDegree!E13&gt;11.99, + (E12))</f>
        <v>0</v>
      </c>
    </row>
    <row r="16" spans="1:5">
      <c r="A16" t="b">
        <f>IF(EngrDegree!E14&gt;91.11, + (E12))</f>
        <v>0</v>
      </c>
    </row>
    <row r="18" spans="1:1">
      <c r="A18">
        <f>SUM(A13:A16)</f>
        <v>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BS-AE</vt:lpstr>
      <vt:lpstr>ABET BS-AE</vt:lpstr>
      <vt:lpstr>MS-AE </vt:lpstr>
      <vt:lpstr>EngrDegree</vt:lpstr>
      <vt:lpstr>Space Systems Courses</vt:lpstr>
      <vt:lpstr>Test</vt:lpstr>
      <vt:lpstr>Test2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Stephens, Sandra (CIV)</dc:creator>
  <cp:lastModifiedBy>Garth Hobson</cp:lastModifiedBy>
  <cp:lastPrinted>2016-08-22T15:36:58Z</cp:lastPrinted>
  <dcterms:created xsi:type="dcterms:W3CDTF">2014-04-11T14:54:21Z</dcterms:created>
  <dcterms:modified xsi:type="dcterms:W3CDTF">2016-09-02T18:34:37Z</dcterms:modified>
</cp:coreProperties>
</file>